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lData\Dropbox\WORK\WORK Comercial\WORK Facebook\"/>
    </mc:Choice>
  </mc:AlternateContent>
  <xr:revisionPtr revIDLastSave="0" documentId="13_ncr:1_{A52DA960-C056-485D-9479-538F164ED954}" xr6:coauthVersionLast="47" xr6:coauthVersionMax="47" xr10:uidLastSave="{00000000-0000-0000-0000-000000000000}"/>
  <bookViews>
    <workbookView xWindow="-28920" yWindow="-4920" windowWidth="29040" windowHeight="15840" tabRatio="572" xr2:uid="{00000000-000D-0000-FFFF-FFFF00000000}"/>
  </bookViews>
  <sheets>
    <sheet name="  A   I   T   A   N   A  " sheetId="18" r:id="rId1"/>
    <sheet name=" P L A T O  P R E M I U M  " sheetId="20" r:id="rId2"/>
    <sheet name=" T E R M O F O R M A D A " sheetId="12" r:id="rId3"/>
    <sheet name="  D  I  S  C  O  S  " sheetId="21" r:id="rId4"/>
    <sheet name=" S I N T E S I S " sheetId="22" r:id="rId5"/>
  </sheets>
  <definedNames>
    <definedName name="_xlnm.Print_Area" localSheetId="0">'  A   I   T   A   N   A  '!$A$1:$U$30</definedName>
    <definedName name="_xlnm.Print_Area" localSheetId="3">'  D  I  S  C  O  S  '!$A$1:$R$41</definedName>
    <definedName name="_xlnm.Print_Area" localSheetId="1">' P L A T O  P R E M I U M  '!$A$1:$Y$28</definedName>
    <definedName name="_xlnm.Print_Area" localSheetId="4">' S I N T E S I S '!$A$1:$G$18</definedName>
    <definedName name="_xlnm.Print_Area" localSheetId="2">' T E R M O F O R M A D A '!$A$1:$V$39</definedName>
    <definedName name="CuentaContable" localSheetId="3">#REF!</definedName>
    <definedName name="CuentaContable" localSheetId="1">#REF!</definedName>
    <definedName name="CuentaContable">#REF!</definedName>
    <definedName name="z" localSheetId="3">#REF!</definedName>
    <definedName name="z" localSheetId="1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1" l="1"/>
  <c r="J5" i="21"/>
  <c r="K5" i="21" s="1"/>
  <c r="H5" i="21"/>
  <c r="M18" i="12"/>
  <c r="J18" i="12"/>
  <c r="K18" i="12" s="1"/>
  <c r="H18" i="12"/>
  <c r="M5" i="12"/>
  <c r="J5" i="12"/>
  <c r="K5" i="12" s="1"/>
  <c r="H5" i="12"/>
  <c r="N5" i="21" l="1"/>
  <c r="N18" i="12"/>
  <c r="N5" i="12"/>
  <c r="J22" i="20" l="1"/>
  <c r="J21" i="20"/>
  <c r="J20" i="20"/>
  <c r="J19" i="20"/>
  <c r="J18" i="20"/>
  <c r="J17" i="20"/>
  <c r="J16" i="20"/>
  <c r="J15" i="20"/>
  <c r="J14" i="20"/>
  <c r="M12" i="20" l="1"/>
  <c r="M11" i="20"/>
  <c r="M10" i="20"/>
  <c r="M9" i="20"/>
  <c r="M8" i="20"/>
  <c r="M7" i="20"/>
  <c r="M5" i="20"/>
  <c r="M4" i="20"/>
  <c r="M15" i="21"/>
  <c r="M14" i="21"/>
  <c r="M13" i="21"/>
  <c r="M12" i="21"/>
  <c r="M11" i="21"/>
  <c r="M10" i="21"/>
  <c r="M9" i="21"/>
  <c r="M8" i="21"/>
  <c r="M7" i="21"/>
  <c r="M4" i="21"/>
  <c r="M16" i="12"/>
  <c r="M15" i="12"/>
  <c r="M14" i="12"/>
  <c r="M13" i="12"/>
  <c r="M12" i="12"/>
  <c r="M11" i="12"/>
  <c r="M10" i="12"/>
  <c r="M8" i="12"/>
  <c r="M7" i="12"/>
  <c r="M6" i="12"/>
  <c r="M4" i="12"/>
  <c r="J33" i="12" l="1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4" i="12"/>
  <c r="J4" i="21" l="1"/>
  <c r="K4" i="21" s="1"/>
  <c r="B15" i="22" l="1"/>
  <c r="M35" i="21" l="1"/>
  <c r="J34" i="21"/>
  <c r="K34" i="21" s="1"/>
  <c r="H34" i="21"/>
  <c r="J33" i="21"/>
  <c r="K33" i="21" s="1"/>
  <c r="H33" i="21"/>
  <c r="J32" i="21"/>
  <c r="K32" i="21" s="1"/>
  <c r="H32" i="21"/>
  <c r="J31" i="21"/>
  <c r="K31" i="21" s="1"/>
  <c r="H31" i="21"/>
  <c r="J30" i="21"/>
  <c r="K30" i="21" s="1"/>
  <c r="H30" i="21"/>
  <c r="J29" i="21"/>
  <c r="K29" i="21" s="1"/>
  <c r="H29" i="21"/>
  <c r="J28" i="21"/>
  <c r="K28" i="21" s="1"/>
  <c r="H28" i="21"/>
  <c r="J27" i="21"/>
  <c r="K27" i="21" s="1"/>
  <c r="H27" i="21"/>
  <c r="J26" i="21"/>
  <c r="K26" i="21" s="1"/>
  <c r="H26" i="21"/>
  <c r="J25" i="21"/>
  <c r="K25" i="21" s="1"/>
  <c r="H25" i="21"/>
  <c r="N25" i="21" l="1"/>
  <c r="N29" i="21"/>
  <c r="N33" i="21"/>
  <c r="N28" i="21"/>
  <c r="N32" i="21"/>
  <c r="N27" i="21"/>
  <c r="N31" i="21"/>
  <c r="N26" i="21"/>
  <c r="N30" i="21"/>
  <c r="N34" i="21"/>
  <c r="P37" i="21"/>
  <c r="Q16" i="21"/>
  <c r="P16" i="21"/>
  <c r="J15" i="21"/>
  <c r="K15" i="21" s="1"/>
  <c r="H15" i="21"/>
  <c r="J14" i="21"/>
  <c r="K14" i="21" s="1"/>
  <c r="H14" i="21"/>
  <c r="J13" i="21"/>
  <c r="K13" i="21" s="1"/>
  <c r="H13" i="21"/>
  <c r="J12" i="21"/>
  <c r="K12" i="21" s="1"/>
  <c r="H12" i="21"/>
  <c r="J11" i="21"/>
  <c r="K11" i="21" s="1"/>
  <c r="H11" i="21"/>
  <c r="J10" i="21"/>
  <c r="K10" i="21" s="1"/>
  <c r="H10" i="21"/>
  <c r="J9" i="21"/>
  <c r="K9" i="21" s="1"/>
  <c r="H9" i="21"/>
  <c r="J8" i="21"/>
  <c r="K8" i="21" s="1"/>
  <c r="H8" i="21"/>
  <c r="J7" i="21"/>
  <c r="K7" i="21" s="1"/>
  <c r="H7" i="21"/>
  <c r="M6" i="21"/>
  <c r="J6" i="21"/>
  <c r="K6" i="21" s="1"/>
  <c r="H6" i="21"/>
  <c r="N7" i="21" l="1"/>
  <c r="N35" i="21"/>
  <c r="N6" i="21"/>
  <c r="N9" i="21"/>
  <c r="N11" i="21"/>
  <c r="N13" i="21"/>
  <c r="N15" i="21"/>
  <c r="N8" i="21"/>
  <c r="N10" i="21"/>
  <c r="N12" i="21"/>
  <c r="N14" i="21"/>
  <c r="N39" i="21" l="1"/>
  <c r="N40" i="21" s="1"/>
  <c r="F10" i="22"/>
  <c r="E10" i="22" s="1"/>
  <c r="N36" i="21"/>
  <c r="H4" i="21"/>
  <c r="N4" i="21" l="1"/>
  <c r="N16" i="21" s="1"/>
  <c r="M16" i="21"/>
  <c r="P18" i="21"/>
  <c r="N37" i="21"/>
  <c r="N20" i="21" l="1"/>
  <c r="N21" i="21" s="1"/>
  <c r="F9" i="22"/>
  <c r="E9" i="22" s="1"/>
  <c r="N17" i="21"/>
  <c r="V34" i="12"/>
  <c r="U34" i="12"/>
  <c r="T34" i="12"/>
  <c r="S34" i="12"/>
  <c r="R34" i="12"/>
  <c r="Q34" i="12"/>
  <c r="P34" i="12"/>
  <c r="M33" i="12"/>
  <c r="K33" i="12"/>
  <c r="H33" i="12"/>
  <c r="M32" i="12"/>
  <c r="K32" i="12"/>
  <c r="H32" i="12"/>
  <c r="M31" i="12"/>
  <c r="K31" i="12"/>
  <c r="H31" i="12"/>
  <c r="M30" i="12"/>
  <c r="K30" i="12"/>
  <c r="H30" i="12"/>
  <c r="M29" i="12"/>
  <c r="K29" i="12"/>
  <c r="H29" i="12"/>
  <c r="M28" i="12"/>
  <c r="K28" i="12"/>
  <c r="H28" i="12"/>
  <c r="M27" i="12"/>
  <c r="K27" i="12"/>
  <c r="H27" i="12"/>
  <c r="M26" i="12"/>
  <c r="K26" i="12"/>
  <c r="H26" i="12"/>
  <c r="M25" i="12"/>
  <c r="K25" i="12"/>
  <c r="H25" i="12"/>
  <c r="M24" i="12"/>
  <c r="K24" i="12"/>
  <c r="H24" i="12"/>
  <c r="M23" i="12"/>
  <c r="K23" i="12"/>
  <c r="H23" i="12"/>
  <c r="M22" i="12"/>
  <c r="K22" i="12"/>
  <c r="H22" i="12"/>
  <c r="M21" i="12"/>
  <c r="K21" i="12"/>
  <c r="H21" i="12"/>
  <c r="M20" i="12"/>
  <c r="K20" i="12"/>
  <c r="H20" i="12"/>
  <c r="M19" i="12"/>
  <c r="K19" i="12"/>
  <c r="H19" i="12"/>
  <c r="M17" i="12"/>
  <c r="K17" i="12"/>
  <c r="H17" i="12"/>
  <c r="K16" i="12"/>
  <c r="H16" i="12"/>
  <c r="N19" i="12" l="1"/>
  <c r="N25" i="12"/>
  <c r="N27" i="12"/>
  <c r="N31" i="12"/>
  <c r="N16" i="12"/>
  <c r="N17" i="12"/>
  <c r="N24" i="12"/>
  <c r="N26" i="12"/>
  <c r="N30" i="12"/>
  <c r="N32" i="12"/>
  <c r="N18" i="21"/>
  <c r="N21" i="12"/>
  <c r="N33" i="12"/>
  <c r="N20" i="12"/>
  <c r="N22" i="12"/>
  <c r="N28" i="12"/>
  <c r="N29" i="12"/>
  <c r="N23" i="12"/>
  <c r="E8" i="22"/>
  <c r="K15" i="12"/>
  <c r="H15" i="12"/>
  <c r="K14" i="12"/>
  <c r="H14" i="12"/>
  <c r="K13" i="12"/>
  <c r="H13" i="12"/>
  <c r="K12" i="12"/>
  <c r="H12" i="12"/>
  <c r="K11" i="12"/>
  <c r="H11" i="12"/>
  <c r="K10" i="12"/>
  <c r="H10" i="12"/>
  <c r="M9" i="12"/>
  <c r="K9" i="12"/>
  <c r="H9" i="12"/>
  <c r="K8" i="12"/>
  <c r="H8" i="12"/>
  <c r="K7" i="12"/>
  <c r="H7" i="12"/>
  <c r="K6" i="12"/>
  <c r="H6" i="12"/>
  <c r="K4" i="12"/>
  <c r="H4" i="12"/>
  <c r="E7" i="22" l="1"/>
  <c r="N8" i="12"/>
  <c r="N15" i="12"/>
  <c r="N9" i="12"/>
  <c r="N11" i="12"/>
  <c r="M34" i="12"/>
  <c r="N7" i="12"/>
  <c r="N14" i="12"/>
  <c r="N6" i="12"/>
  <c r="N13" i="12"/>
  <c r="N4" i="12"/>
  <c r="N10" i="12"/>
  <c r="N12" i="12"/>
  <c r="F8" i="22"/>
  <c r="N34" i="12" l="1"/>
  <c r="F7" i="22"/>
  <c r="N35" i="12" l="1"/>
  <c r="N38" i="12"/>
  <c r="Y23" i="20"/>
  <c r="X23" i="20"/>
  <c r="W23" i="20"/>
  <c r="V23" i="20"/>
  <c r="U23" i="20"/>
  <c r="T23" i="20"/>
  <c r="S23" i="20"/>
  <c r="R23" i="20"/>
  <c r="Q23" i="20"/>
  <c r="P23" i="20"/>
  <c r="M22" i="20"/>
  <c r="H22" i="20"/>
  <c r="M21" i="20"/>
  <c r="H21" i="20"/>
  <c r="M20" i="20"/>
  <c r="H20" i="20"/>
  <c r="M19" i="20"/>
  <c r="H19" i="20"/>
  <c r="M18" i="20"/>
  <c r="H18" i="20"/>
  <c r="M17" i="20"/>
  <c r="H17" i="20"/>
  <c r="M16" i="20"/>
  <c r="H16" i="20"/>
  <c r="M15" i="20"/>
  <c r="H15" i="20"/>
  <c r="M14" i="20"/>
  <c r="H14" i="20"/>
  <c r="J12" i="20"/>
  <c r="H12" i="20"/>
  <c r="J11" i="20"/>
  <c r="H11" i="20"/>
  <c r="J10" i="20"/>
  <c r="H10" i="20"/>
  <c r="J9" i="20"/>
  <c r="H9" i="20"/>
  <c r="J8" i="20"/>
  <c r="H8" i="20"/>
  <c r="J7" i="20"/>
  <c r="H7" i="20"/>
  <c r="M6" i="20"/>
  <c r="J6" i="20"/>
  <c r="H6" i="20"/>
  <c r="J5" i="20"/>
  <c r="K5" i="20" s="1"/>
  <c r="H5" i="20"/>
  <c r="J4" i="20"/>
  <c r="H4" i="20"/>
  <c r="N5" i="20" l="1"/>
  <c r="K17" i="20"/>
  <c r="N17" i="20" s="1"/>
  <c r="K8" i="20"/>
  <c r="N8" i="20" s="1"/>
  <c r="K6" i="20"/>
  <c r="N6" i="20" s="1"/>
  <c r="K20" i="20"/>
  <c r="N20" i="20" s="1"/>
  <c r="K22" i="20"/>
  <c r="N22" i="20" s="1"/>
  <c r="K15" i="20"/>
  <c r="N15" i="20" s="1"/>
  <c r="K11" i="20"/>
  <c r="N11" i="20" s="1"/>
  <c r="K7" i="20"/>
  <c r="K4" i="20"/>
  <c r="N4" i="20" s="1"/>
  <c r="E5" i="22"/>
  <c r="K9" i="20"/>
  <c r="N9" i="20" s="1"/>
  <c r="K18" i="20"/>
  <c r="N18" i="20" s="1"/>
  <c r="K14" i="20"/>
  <c r="N14" i="20" s="1"/>
  <c r="E6" i="22"/>
  <c r="N7" i="20"/>
  <c r="K10" i="20"/>
  <c r="N10" i="20" s="1"/>
  <c r="K12" i="20"/>
  <c r="N12" i="20" s="1"/>
  <c r="K16" i="20"/>
  <c r="N16" i="20" s="1"/>
  <c r="K19" i="20"/>
  <c r="N19" i="20" s="1"/>
  <c r="K21" i="20"/>
  <c r="N21" i="20" s="1"/>
  <c r="M23" i="20"/>
  <c r="T25" i="18"/>
  <c r="S25" i="18"/>
  <c r="R25" i="18"/>
  <c r="F6" i="22" l="1"/>
  <c r="F5" i="22"/>
  <c r="N23" i="20"/>
  <c r="O24" i="18"/>
  <c r="L24" i="18"/>
  <c r="J24" i="18"/>
  <c r="O23" i="18"/>
  <c r="L23" i="18"/>
  <c r="J23" i="18"/>
  <c r="O22" i="18"/>
  <c r="L22" i="18"/>
  <c r="J22" i="18"/>
  <c r="O21" i="18"/>
  <c r="L21" i="18"/>
  <c r="J21" i="18"/>
  <c r="O20" i="18"/>
  <c r="L20" i="18"/>
  <c r="J20" i="18"/>
  <c r="O19" i="18"/>
  <c r="L19" i="18"/>
  <c r="J19" i="18"/>
  <c r="O18" i="18"/>
  <c r="L18" i="18"/>
  <c r="J18" i="18"/>
  <c r="O17" i="18"/>
  <c r="L17" i="18"/>
  <c r="J17" i="18"/>
  <c r="O16" i="18"/>
  <c r="L16" i="18"/>
  <c r="J16" i="18"/>
  <c r="O15" i="18"/>
  <c r="L15" i="18"/>
  <c r="J15" i="18"/>
  <c r="O14" i="18"/>
  <c r="L14" i="18"/>
  <c r="J14" i="18"/>
  <c r="O13" i="18"/>
  <c r="L13" i="18"/>
  <c r="J13" i="18"/>
  <c r="O12" i="18"/>
  <c r="L12" i="18"/>
  <c r="J12" i="18"/>
  <c r="O11" i="18"/>
  <c r="L11" i="18"/>
  <c r="J11" i="18"/>
  <c r="O10" i="18"/>
  <c r="L10" i="18"/>
  <c r="J10" i="18"/>
  <c r="O9" i="18"/>
  <c r="L9" i="18"/>
  <c r="J9" i="18"/>
  <c r="O8" i="18"/>
  <c r="L8" i="18"/>
  <c r="J8" i="18"/>
  <c r="O7" i="18"/>
  <c r="L7" i="18"/>
  <c r="J7" i="18"/>
  <c r="O6" i="18"/>
  <c r="L6" i="18"/>
  <c r="J6" i="18"/>
  <c r="O5" i="18"/>
  <c r="L5" i="18"/>
  <c r="J5" i="18"/>
  <c r="O4" i="18"/>
  <c r="L4" i="18"/>
  <c r="J4" i="18"/>
  <c r="M22" i="18" l="1"/>
  <c r="P22" i="18" s="1"/>
  <c r="M18" i="18"/>
  <c r="P18" i="18" s="1"/>
  <c r="M20" i="18"/>
  <c r="P20" i="18" s="1"/>
  <c r="M5" i="18"/>
  <c r="P5" i="18" s="1"/>
  <c r="M7" i="18"/>
  <c r="P7" i="18" s="1"/>
  <c r="M11" i="18"/>
  <c r="P11" i="18" s="1"/>
  <c r="M15" i="18"/>
  <c r="P15" i="18" s="1"/>
  <c r="M17" i="18"/>
  <c r="P17" i="18" s="1"/>
  <c r="M23" i="18"/>
  <c r="P23" i="18" s="1"/>
  <c r="M4" i="18"/>
  <c r="P4" i="18" s="1"/>
  <c r="M9" i="18"/>
  <c r="P9" i="18" s="1"/>
  <c r="M13" i="18"/>
  <c r="P13" i="18" s="1"/>
  <c r="M21" i="18"/>
  <c r="P21" i="18" s="1"/>
  <c r="N27" i="20"/>
  <c r="N24" i="20"/>
  <c r="M6" i="18"/>
  <c r="P6" i="18" s="1"/>
  <c r="M8" i="18"/>
  <c r="P8" i="18" s="1"/>
  <c r="M10" i="18"/>
  <c r="P10" i="18" s="1"/>
  <c r="M12" i="18"/>
  <c r="P12" i="18" s="1"/>
  <c r="M14" i="18"/>
  <c r="P14" i="18" s="1"/>
  <c r="M16" i="18"/>
  <c r="P16" i="18" s="1"/>
  <c r="M24" i="18"/>
  <c r="P24" i="18" s="1"/>
  <c r="M19" i="18"/>
  <c r="P19" i="18" s="1"/>
  <c r="O25" i="18"/>
  <c r="N25" i="20" l="1"/>
  <c r="P25" i="18"/>
  <c r="P29" i="18" l="1"/>
  <c r="P26" i="18"/>
  <c r="P27" i="18" s="1"/>
  <c r="F4" i="22"/>
  <c r="E4" i="22"/>
  <c r="P30" i="18" l="1"/>
  <c r="N36" i="12" l="1"/>
  <c r="N39" i="12"/>
  <c r="N28" i="20" l="1"/>
  <c r="E11" i="22" l="1"/>
  <c r="F11" i="22" l="1"/>
  <c r="F12" i="22" s="1"/>
  <c r="F13" i="22" s="1"/>
  <c r="F15" i="22" l="1"/>
  <c r="F16" i="22" s="1"/>
</calcChain>
</file>

<file path=xl/sharedStrings.xml><?xml version="1.0" encoding="utf-8"?>
<sst xmlns="http://schemas.openxmlformats.org/spreadsheetml/2006/main" count="349" uniqueCount="204">
  <si>
    <t>Medida</t>
  </si>
  <si>
    <t>Ø 30</t>
  </si>
  <si>
    <t>Peso
en kgs</t>
  </si>
  <si>
    <t>Rectangular</t>
  </si>
  <si>
    <t>Redonda</t>
  </si>
  <si>
    <t>Ø 16</t>
  </si>
  <si>
    <t>Ø 20</t>
  </si>
  <si>
    <t>Ø 25</t>
  </si>
  <si>
    <t>Ø 33</t>
  </si>
  <si>
    <t>Forma</t>
  </si>
  <si>
    <t>2.0 kg</t>
  </si>
  <si>
    <t>30 x 40</t>
  </si>
  <si>
    <t>1.5 kg</t>
  </si>
  <si>
    <t>25 x 35</t>
  </si>
  <si>
    <t>1.0 kg</t>
  </si>
  <si>
    <t>24 x 30</t>
  </si>
  <si>
    <t>0.7 kg</t>
  </si>
  <si>
    <t>20 x 30</t>
  </si>
  <si>
    <t>2.5 kg</t>
  </si>
  <si>
    <t>Ø 34</t>
  </si>
  <si>
    <t>Ø 26</t>
  </si>
  <si>
    <t>Redondo</t>
  </si>
  <si>
    <t>Ø 18</t>
  </si>
  <si>
    <t>Ø 22</t>
  </si>
  <si>
    <t>Ø 24</t>
  </si>
  <si>
    <t>Ø 28</t>
  </si>
  <si>
    <t>Ø 32</t>
  </si>
  <si>
    <t>3.0 kg</t>
  </si>
  <si>
    <t>Ø 09</t>
  </si>
  <si>
    <t>Cm2</t>
  </si>
  <si>
    <t>25 u</t>
  </si>
  <si>
    <t>39 x 49</t>
  </si>
  <si>
    <t>34 x 44</t>
  </si>
  <si>
    <t>31 x 41</t>
  </si>
  <si>
    <t>30 x 35</t>
  </si>
  <si>
    <t>26 x 31</t>
  </si>
  <si>
    <t>21 x 28</t>
  </si>
  <si>
    <t>19 x 40</t>
  </si>
  <si>
    <t>18 x 24</t>
  </si>
  <si>
    <t>14 x 21</t>
  </si>
  <si>
    <t>13 x 29</t>
  </si>
  <si>
    <t>Ø 39</t>
  </si>
  <si>
    <t>Ø 36</t>
  </si>
  <si>
    <t>Ø 21</t>
  </si>
  <si>
    <t>Grande</t>
  </si>
  <si>
    <t>Mediano</t>
  </si>
  <si>
    <t>Chico</t>
  </si>
  <si>
    <t>Peso
x ban*</t>
  </si>
  <si>
    <t>6.5 kg</t>
  </si>
  <si>
    <t>5.0 kg</t>
  </si>
  <si>
    <t>4.0 kg</t>
  </si>
  <si>
    <t>0.5 kg</t>
  </si>
  <si>
    <t>0.3 kg</t>
  </si>
  <si>
    <t>3.5 kg</t>
  </si>
  <si>
    <t>1.2 kg</t>
  </si>
  <si>
    <t>Corazon</t>
  </si>
  <si>
    <t>PEDIDO</t>
  </si>
  <si>
    <t>Cantidad</t>
  </si>
  <si>
    <t>Cantidad
paquetes</t>
  </si>
  <si>
    <t>IVA</t>
  </si>
  <si>
    <t>TOTAL</t>
  </si>
  <si>
    <t>Monto
Neto $</t>
  </si>
  <si>
    <t>Oro</t>
  </si>
  <si>
    <t>Plata</t>
  </si>
  <si>
    <t>Negra</t>
  </si>
  <si>
    <t>Rosa</t>
  </si>
  <si>
    <t>Celeste</t>
  </si>
  <si>
    <t>Oro | Rosa | Celeste</t>
  </si>
  <si>
    <t>Costo neto
por paquete</t>
  </si>
  <si>
    <t>Premium laminado</t>
  </si>
  <si>
    <t>Precio por paquete</t>
  </si>
  <si>
    <t>Costo por paquete</t>
  </si>
  <si>
    <t>2.8 kg</t>
  </si>
  <si>
    <t>2.4 kg</t>
  </si>
  <si>
    <t>1.3 kg</t>
  </si>
  <si>
    <t xml:space="preserve"> Celeste</t>
  </si>
  <si>
    <t xml:space="preserve"> Negra</t>
  </si>
  <si>
    <t xml:space="preserve"> Plata</t>
  </si>
  <si>
    <t xml:space="preserve"> Azul</t>
  </si>
  <si>
    <t xml:space="preserve"> Oro</t>
  </si>
  <si>
    <t xml:space="preserve"> Rojo</t>
  </si>
  <si>
    <t xml:space="preserve"> Verde</t>
  </si>
  <si>
    <t>IVA 21%</t>
  </si>
  <si>
    <t>Precio por
bandeja</t>
  </si>
  <si>
    <t>Precio por
paquete</t>
  </si>
  <si>
    <t>Costo por
paquete</t>
  </si>
  <si>
    <t>Peso
sugerido</t>
  </si>
  <si>
    <t xml:space="preserve"> Rosa</t>
  </si>
  <si>
    <t>Monto
Neto en $</t>
  </si>
  <si>
    <t xml:space="preserve"> Rosa gold</t>
  </si>
  <si>
    <t>IVA 10.5%</t>
  </si>
  <si>
    <t>Fecha pedido</t>
  </si>
  <si>
    <t>Peso
máximo</t>
  </si>
  <si>
    <t>Kg peso</t>
  </si>
  <si>
    <t>Peso paq
en kgs</t>
  </si>
  <si>
    <t>kg peso
paquete</t>
  </si>
  <si>
    <t>Espesor
y Forma</t>
  </si>
  <si>
    <t>3.4 kg</t>
  </si>
  <si>
    <t>1.8 kg</t>
  </si>
  <si>
    <t xml:space="preserve"> Celeste gold</t>
  </si>
  <si>
    <t>1.1 kg</t>
  </si>
  <si>
    <t>1.6 kg</t>
  </si>
  <si>
    <t>1.4 kg</t>
  </si>
  <si>
    <t>COLORES</t>
  </si>
  <si>
    <t>200 gr</t>
  </si>
  <si>
    <t>250 gr</t>
  </si>
  <si>
    <t>500 gr</t>
  </si>
  <si>
    <t>1200 gr</t>
  </si>
  <si>
    <t>1500 gr</t>
  </si>
  <si>
    <t>1750 gr</t>
  </si>
  <si>
    <t>2000 gr</t>
  </si>
  <si>
    <t>1000 gr</t>
  </si>
  <si>
    <t>2500 gr</t>
  </si>
  <si>
    <t>225 gr</t>
  </si>
  <si>
    <t>300 gr</t>
  </si>
  <si>
    <t>600 gr</t>
  </si>
  <si>
    <t>1400 gr</t>
  </si>
  <si>
    <t>1700 gr</t>
  </si>
  <si>
    <t>2400 gr</t>
  </si>
  <si>
    <t>3000 gr</t>
  </si>
  <si>
    <t>3400 gr</t>
  </si>
  <si>
    <t>Ø 42</t>
  </si>
  <si>
    <t>900 gr</t>
  </si>
  <si>
    <t>1300 gr</t>
  </si>
  <si>
    <t>2250 gr</t>
  </si>
  <si>
    <t>3200 gr</t>
  </si>
  <si>
    <t>28 x 30</t>
  </si>
  <si>
    <t>3600 gr</t>
  </si>
  <si>
    <t>4500 gr</t>
  </si>
  <si>
    <t>35 x 45</t>
  </si>
  <si>
    <t>Ø 14</t>
  </si>
  <si>
    <r>
      <rPr>
        <sz val="14"/>
        <rFont val="Arial Nova Cond"/>
        <family val="2"/>
      </rPr>
      <t>c/</t>
    </r>
    <r>
      <rPr>
        <b/>
        <sz val="14"/>
        <rFont val="Arial Nova Cond"/>
        <family val="2"/>
      </rPr>
      <t xml:space="preserve"> Dcto</t>
    </r>
  </si>
  <si>
    <r>
      <t>Mayorista</t>
    </r>
    <r>
      <rPr>
        <sz val="14"/>
        <rFont val="Arial Nova Cond"/>
        <family val="2"/>
      </rPr>
      <t xml:space="preserve"> s/IVA</t>
    </r>
  </si>
  <si>
    <r>
      <rPr>
        <sz val="14"/>
        <rFont val="Arial Nova Cond"/>
        <family val="2"/>
      </rPr>
      <t xml:space="preserve">Costo </t>
    </r>
    <r>
      <rPr>
        <b/>
        <sz val="14"/>
        <rFont val="Arial Nova Cond"/>
        <family val="2"/>
      </rPr>
      <t>Distribuidor</t>
    </r>
  </si>
  <si>
    <r>
      <rPr>
        <b/>
        <sz val="11"/>
        <rFont val="Arial Nova Cond"/>
        <family val="2"/>
      </rPr>
      <t xml:space="preserve">Precio </t>
    </r>
    <r>
      <rPr>
        <sz val="11"/>
        <rFont val="Arial Nova Cond"/>
        <family val="2"/>
      </rPr>
      <t>por
bandeja</t>
    </r>
  </si>
  <si>
    <r>
      <t xml:space="preserve">Precio por
</t>
    </r>
    <r>
      <rPr>
        <b/>
        <sz val="11"/>
        <color theme="6" tint="-0.499984740745262"/>
        <rFont val="Arial Nova Cond"/>
        <family val="2"/>
      </rPr>
      <t>paquete</t>
    </r>
  </si>
  <si>
    <r>
      <rPr>
        <b/>
        <sz val="11"/>
        <rFont val="Arial Nova Cond"/>
        <family val="2"/>
      </rPr>
      <t xml:space="preserve">Costo </t>
    </r>
    <r>
      <rPr>
        <sz val="11"/>
        <rFont val="Arial Nova Cond"/>
        <family val="2"/>
      </rPr>
      <t>neto
por bandeja</t>
    </r>
  </si>
  <si>
    <r>
      <t xml:space="preserve">en </t>
    </r>
    <r>
      <rPr>
        <b/>
        <sz val="11"/>
        <rFont val="Arial Nova Cond"/>
        <family val="2"/>
      </rPr>
      <t>3</t>
    </r>
    <r>
      <rPr>
        <sz val="11"/>
        <rFont val="Arial Nova Cond"/>
        <family val="2"/>
      </rPr>
      <t xml:space="preserve"> colores - Paquete 25 ó 50 unidades</t>
    </r>
  </si>
  <si>
    <r>
      <t>Mayorista</t>
    </r>
    <r>
      <rPr>
        <sz val="14"/>
        <color theme="0"/>
        <rFont val="Arial Nova Cond"/>
        <family val="2"/>
      </rPr>
      <t xml:space="preserve"> s/IVA</t>
    </r>
  </si>
  <si>
    <r>
      <t>Distribuidor</t>
    </r>
    <r>
      <rPr>
        <sz val="14"/>
        <color theme="0"/>
        <rFont val="Arial Nova Cond"/>
        <family val="2"/>
      </rPr>
      <t xml:space="preserve"> s/IVA</t>
    </r>
  </si>
  <si>
    <r>
      <rPr>
        <b/>
        <sz val="11"/>
        <rFont val="Arial Nova Cond"/>
        <family val="2"/>
      </rPr>
      <t>Costo</t>
    </r>
    <r>
      <rPr>
        <sz val="11"/>
        <rFont val="Arial Nova Cond"/>
        <family val="2"/>
      </rPr>
      <t xml:space="preserve">
por plato</t>
    </r>
  </si>
  <si>
    <r>
      <rPr>
        <b/>
        <sz val="10"/>
        <color theme="5" tint="-0.249977111117893"/>
        <rFont val="Arial Nova Cond"/>
        <family val="2"/>
      </rPr>
      <t>Oro, Plata, Negra, Rojo, Azul, Verde,</t>
    </r>
    <r>
      <rPr>
        <sz val="10"/>
        <color theme="5" tint="-0.249977111117893"/>
        <rFont val="Arial Nova Cond"/>
        <family val="2"/>
      </rPr>
      <t xml:space="preserve"> 
</t>
    </r>
    <r>
      <rPr>
        <b/>
        <sz val="10"/>
        <color theme="5" tint="-0.249977111117893"/>
        <rFont val="Arial Nova Cond"/>
        <family val="2"/>
      </rPr>
      <t>Rosa, Rosa</t>
    </r>
    <r>
      <rPr>
        <sz val="10"/>
        <color theme="5" tint="-0.249977111117893"/>
        <rFont val="Arial Nova Cond"/>
        <family val="2"/>
      </rPr>
      <t xml:space="preserve"> gold</t>
    </r>
    <r>
      <rPr>
        <b/>
        <sz val="10"/>
        <color theme="5" tint="-0.249977111117893"/>
        <rFont val="Arial Nova Cond"/>
        <family val="2"/>
      </rPr>
      <t>, Celeste y Celeste</t>
    </r>
    <r>
      <rPr>
        <sz val="10"/>
        <color theme="5" tint="-0.249977111117893"/>
        <rFont val="Arial Nova Cond"/>
        <family val="2"/>
      </rPr>
      <t xml:space="preserve"> gold </t>
    </r>
  </si>
  <si>
    <r>
      <rPr>
        <sz val="14"/>
        <color theme="3"/>
        <rFont val="Arial Nova Cond"/>
        <family val="2"/>
      </rPr>
      <t>c/</t>
    </r>
    <r>
      <rPr>
        <b/>
        <sz val="14"/>
        <color theme="3"/>
        <rFont val="Arial Nova Cond"/>
        <family val="2"/>
      </rPr>
      <t xml:space="preserve"> Dcto</t>
    </r>
  </si>
  <si>
    <r>
      <rPr>
        <b/>
        <sz val="11"/>
        <rFont val="Arial Nova Cond"/>
        <family val="2"/>
      </rPr>
      <t>Costo</t>
    </r>
    <r>
      <rPr>
        <sz val="11"/>
        <rFont val="Arial Nova Cond"/>
        <family val="2"/>
      </rPr>
      <t xml:space="preserve"> por
bandeja</t>
    </r>
  </si>
  <si>
    <r>
      <t xml:space="preserve">Rosa
</t>
    </r>
    <r>
      <rPr>
        <sz val="11"/>
        <color theme="3"/>
        <rFont val="Arial Nova Cond"/>
        <family val="2"/>
      </rPr>
      <t>Gold</t>
    </r>
  </si>
  <si>
    <r>
      <t xml:space="preserve">Celeste
</t>
    </r>
    <r>
      <rPr>
        <sz val="11"/>
        <color theme="3"/>
        <rFont val="Arial Nova Cond"/>
        <family val="2"/>
      </rPr>
      <t>Gold</t>
    </r>
  </si>
  <si>
    <r>
      <t>Termoformada</t>
    </r>
    <r>
      <rPr>
        <b/>
        <sz val="12"/>
        <color theme="3"/>
        <rFont val="Arial Nova Cond"/>
        <family val="2"/>
      </rPr>
      <t xml:space="preserve"> 1.25 mm</t>
    </r>
  </si>
  <si>
    <r>
      <t xml:space="preserve">13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18</t>
    </r>
  </si>
  <si>
    <r>
      <t xml:space="preserve">15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20</t>
    </r>
  </si>
  <si>
    <r>
      <t xml:space="preserve">18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26</t>
    </r>
  </si>
  <si>
    <r>
      <t xml:space="preserve">23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28</t>
    </r>
  </si>
  <si>
    <r>
      <t xml:space="preserve">28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30</t>
    </r>
  </si>
  <si>
    <r>
      <t xml:space="preserve">Termoformada </t>
    </r>
    <r>
      <rPr>
        <b/>
        <sz val="12"/>
        <color theme="3"/>
        <rFont val="Arial Nova Cond"/>
        <family val="2"/>
      </rPr>
      <t>1.5 mm</t>
    </r>
  </si>
  <si>
    <r>
      <rPr>
        <sz val="12"/>
        <color theme="6" tint="-0.249977111117893"/>
        <rFont val="Arial Nova Cond"/>
        <family val="2"/>
      </rPr>
      <t>Bandejas</t>
    </r>
    <r>
      <rPr>
        <b/>
        <sz val="12"/>
        <color theme="6" tint="-0.249977111117893"/>
        <rFont val="Arial Nova Cond"/>
        <family val="2"/>
      </rPr>
      <t xml:space="preserve">
Aitana</t>
    </r>
  </si>
  <si>
    <r>
      <rPr>
        <b/>
        <sz val="12"/>
        <rFont val="Arial Nova Cond"/>
        <family val="2"/>
      </rPr>
      <t>Bandeja pesada</t>
    </r>
    <r>
      <rPr>
        <sz val="12"/>
        <rFont val="Arial Nova Cond"/>
        <family val="2"/>
      </rPr>
      <t xml:space="preserve"> 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</si>
  <si>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1.25 mm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</si>
  <si>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2.00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</si>
  <si>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1.25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</si>
  <si>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1.50 mm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</si>
  <si>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ó plata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</si>
  <si>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y plata</t>
    </r>
  </si>
  <si>
    <r>
      <t xml:space="preserve">Por favor </t>
    </r>
    <r>
      <rPr>
        <b/>
        <i/>
        <sz val="12"/>
        <color theme="6" tint="-0.249977111117893"/>
        <rFont val="Arial Nova Cond"/>
        <family val="2"/>
      </rPr>
      <t>confirme</t>
    </r>
    <r>
      <rPr>
        <sz val="12"/>
        <color theme="6" tint="-0.249977111117893"/>
        <rFont val="Arial Nova Cond"/>
        <family val="2"/>
      </rPr>
      <t xml:space="preserve"> su pedido, para separar su mercadería.</t>
    </r>
  </si>
  <si>
    <r>
      <rPr>
        <sz val="14"/>
        <color theme="0"/>
        <rFont val="Arial Nova Cond"/>
        <family val="2"/>
      </rPr>
      <t>c/</t>
    </r>
    <r>
      <rPr>
        <b/>
        <sz val="14"/>
        <color theme="0"/>
        <rFont val="Arial Nova Cond"/>
        <family val="2"/>
      </rPr>
      <t>Dcto</t>
    </r>
  </si>
  <si>
    <r>
      <rPr>
        <b/>
        <sz val="11"/>
        <color theme="7"/>
        <rFont val="Arial Nova Cond"/>
        <family val="2"/>
      </rPr>
      <t>Precio</t>
    </r>
    <r>
      <rPr>
        <sz val="11"/>
        <color theme="7"/>
        <rFont val="Arial Nova Cond"/>
        <family val="2"/>
      </rPr>
      <t xml:space="preserve">
por disco</t>
    </r>
  </si>
  <si>
    <r>
      <rPr>
        <b/>
        <sz val="11"/>
        <color theme="7"/>
        <rFont val="Arial Nova Cond"/>
        <family val="2"/>
      </rPr>
      <t>Costo</t>
    </r>
    <r>
      <rPr>
        <sz val="11"/>
        <color theme="7"/>
        <rFont val="Arial Nova Cond"/>
        <family val="2"/>
      </rPr>
      <t xml:space="preserve"> neto
por disco</t>
    </r>
  </si>
  <si>
    <t>25
unid</t>
  </si>
  <si>
    <t>50
unid</t>
  </si>
  <si>
    <t>Platos premium</t>
  </si>
  <si>
    <t>c/ Dcto.</t>
  </si>
  <si>
    <t>Bandejas Termoformadas</t>
  </si>
  <si>
    <t>Termoformada</t>
  </si>
  <si>
    <r>
      <rPr>
        <b/>
        <sz val="11"/>
        <color theme="5" tint="-0.249977111117893"/>
        <rFont val="Arial Nova Cond"/>
        <family val="2"/>
      </rPr>
      <t>Precio</t>
    </r>
    <r>
      <rPr>
        <sz val="11"/>
        <color theme="5" tint="-0.249977111117893"/>
        <rFont val="Arial Nova Cond"/>
        <family val="2"/>
      </rPr>
      <t xml:space="preserve">
por plato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</si>
  <si>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1.25 mm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</si>
  <si>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2 mm</t>
    </r>
  </si>
  <si>
    <r>
      <t xml:space="preserve">en </t>
    </r>
    <r>
      <rPr>
        <b/>
        <sz val="10"/>
        <color theme="5" tint="-0.249977111117893"/>
        <rFont val="Arial Nova Cond"/>
        <family val="2"/>
      </rPr>
      <t>10</t>
    </r>
    <r>
      <rPr>
        <sz val="10"/>
        <color theme="5" tint="-0.249977111117893"/>
        <rFont val="Arial Nova Cond"/>
        <family val="2"/>
      </rPr>
      <t xml:space="preserve"> colores - Paquete de 50 unidades</t>
    </r>
  </si>
  <si>
    <t>Bandeja pesada</t>
  </si>
  <si>
    <r>
      <t>Bandeja pesada</t>
    </r>
    <r>
      <rPr>
        <b/>
        <sz val="12"/>
        <color theme="6" tint="-0.499984740745262"/>
        <rFont val="Arial Nova Cond"/>
        <family val="2"/>
      </rPr>
      <t xml:space="preserve"> 2.3 mm</t>
    </r>
  </si>
  <si>
    <t>Plato premium</t>
  </si>
  <si>
    <t>Bandeja Aitana</t>
  </si>
  <si>
    <t>COLOR</t>
  </si>
  <si>
    <t>220 gr</t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</si>
  <si>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y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</si>
  <si>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ó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</si>
  <si>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rPr>
        <sz val="14"/>
        <color theme="7"/>
        <rFont val="Arial Nova Cond"/>
        <family val="2"/>
      </rPr>
      <t>Disco</t>
    </r>
    <r>
      <rPr>
        <b/>
        <sz val="14"/>
        <color theme="7"/>
        <rFont val="Arial Nova Cond"/>
        <family val="2"/>
      </rPr>
      <t xml:space="preserve">  laminado 1 cara </t>
    </r>
  </si>
  <si>
    <r>
      <rPr>
        <sz val="14"/>
        <color theme="7"/>
        <rFont val="Arial Nova Cond"/>
        <family val="2"/>
      </rPr>
      <t xml:space="preserve">Disco </t>
    </r>
    <r>
      <rPr>
        <b/>
        <sz val="14"/>
        <color theme="7"/>
        <rFont val="Arial Nova Cond"/>
        <family val="2"/>
      </rPr>
      <t>laminado</t>
    </r>
    <r>
      <rPr>
        <sz val="14"/>
        <color theme="7"/>
        <rFont val="Arial Nova Cond"/>
        <family val="2"/>
      </rPr>
      <t xml:space="preserve"> a</t>
    </r>
    <r>
      <rPr>
        <b/>
        <sz val="14"/>
        <color theme="7"/>
        <rFont val="Arial Nova Cond"/>
        <family val="2"/>
      </rPr>
      <t xml:space="preserve"> 2 caras</t>
    </r>
  </si>
  <si>
    <r>
      <t xml:space="preserve">Laminado
a </t>
    </r>
    <r>
      <rPr>
        <b/>
        <sz val="18"/>
        <color theme="7" tint="-0.249977111117893"/>
        <rFont val="Arial Nova Cond"/>
        <family val="2"/>
      </rPr>
      <t>2 caras</t>
    </r>
  </si>
  <si>
    <r>
      <t xml:space="preserve">Laminado
en </t>
    </r>
    <r>
      <rPr>
        <b/>
        <sz val="18"/>
        <color theme="7" tint="-0.249977111117893"/>
        <rFont val="Arial Nova Cond"/>
        <family val="2"/>
      </rPr>
      <t>1 cara</t>
    </r>
  </si>
  <si>
    <r>
      <t xml:space="preserve">Paquete de </t>
    </r>
    <r>
      <rPr>
        <b/>
        <sz val="11"/>
        <color theme="7"/>
        <rFont val="Arial Nova Cond"/>
        <family val="2"/>
      </rPr>
      <t>50 unidades</t>
    </r>
  </si>
  <si>
    <t>Disco de cartón laminado de ambos lados</t>
  </si>
  <si>
    <t>Disco de cartón laminado en 1 lado</t>
  </si>
  <si>
    <t>Disco laminado</t>
  </si>
  <si>
    <t>Discos de cartón</t>
  </si>
  <si>
    <r>
      <t>Pedido</t>
    </r>
    <r>
      <rPr>
        <sz val="16"/>
        <rFont val="Arial Nova Cond"/>
        <family val="2"/>
      </rPr>
      <t xml:space="preserve"> cuantificado</t>
    </r>
  </si>
  <si>
    <r>
      <t xml:space="preserve">Lista de precios </t>
    </r>
    <r>
      <rPr>
        <b/>
        <sz val="20"/>
        <color theme="6" tint="0.39997558519241921"/>
        <rFont val="Arial Nova Cond"/>
        <family val="2"/>
      </rPr>
      <t>2024-05</t>
    </r>
  </si>
  <si>
    <r>
      <rPr>
        <b/>
        <sz val="16"/>
        <color theme="6" tint="-0.499984740745262"/>
        <rFont val="Arial Nova Cond"/>
        <family val="2"/>
      </rPr>
      <t>Síntesis</t>
    </r>
    <r>
      <rPr>
        <sz val="16"/>
        <color theme="6" tint="-0.499984740745262"/>
        <rFont val="Arial Nova Cond"/>
        <family val="2"/>
      </rPr>
      <t xml:space="preserve"> del pedido</t>
    </r>
  </si>
  <si>
    <r>
      <t>Monto</t>
    </r>
    <r>
      <rPr>
        <sz val="16"/>
        <color theme="6" tint="-0.499984740745262"/>
        <rFont val="Arial Nova Cond"/>
        <family val="2"/>
      </rPr>
      <t xml:space="preserve"> Neto $</t>
    </r>
  </si>
  <si>
    <t>DISTRIBUIDOR</t>
  </si>
  <si>
    <t>Fábrica de bandejas de cartón</t>
  </si>
  <si>
    <r>
      <t xml:space="preserve">Powered by </t>
    </r>
    <r>
      <rPr>
        <sz val="18"/>
        <color theme="6" tint="0.39997558519241921"/>
        <rFont val="Righteous"/>
      </rPr>
      <t>impactar</t>
    </r>
  </si>
  <si>
    <r>
      <t xml:space="preserve">Powered by </t>
    </r>
    <r>
      <rPr>
        <sz val="20"/>
        <color theme="6" tint="0.39997558519241921"/>
        <rFont val="Righteous"/>
      </rPr>
      <t>impactar</t>
    </r>
  </si>
  <si>
    <t>Precio exclusivo DISTRIBUIDOR
Lista de precios 2024-05</t>
  </si>
  <si>
    <r>
      <t xml:space="preserve">en Paquete de </t>
    </r>
    <r>
      <rPr>
        <b/>
        <sz val="11"/>
        <color theme="4"/>
        <rFont val="Arial Nova Cond"/>
        <family val="2"/>
      </rPr>
      <t>50 bandejas</t>
    </r>
  </si>
  <si>
    <t>disponible en 7 colores</t>
  </si>
  <si>
    <t>Ø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</si>
</sst>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-* #,##0.000_-;\-* #,##0.000_-;_-* &quot;-&quot;??_-;_-@_-"/>
    <numFmt numFmtId="169" formatCode="dd/mm/yyyy;@"/>
    <numFmt numFmtId="171" formatCode="_-* #,##0.0000_-;\-* #,##0.0000_-;_-* &quot;-&quot;??_-;_-@_-"/>
  </numFmts>
  <fonts count="89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6"/>
      <color theme="6" tint="-0.499984740745262"/>
      <name val="Arial Nova Cond"/>
      <family val="2"/>
    </font>
    <font>
      <sz val="11"/>
      <name val="Arial Nova Cond"/>
      <family val="2"/>
    </font>
    <font>
      <b/>
      <sz val="14"/>
      <name val="Arial Nova Cond"/>
      <family val="2"/>
    </font>
    <font>
      <sz val="14"/>
      <name val="Arial Nova Cond"/>
      <family val="2"/>
    </font>
    <font>
      <b/>
      <sz val="18"/>
      <name val="Arial Nova Cond"/>
      <family val="2"/>
    </font>
    <font>
      <sz val="11"/>
      <color theme="6" tint="-0.249977111117893"/>
      <name val="Arial Nova Cond"/>
      <family val="2"/>
    </font>
    <font>
      <sz val="14"/>
      <color theme="0"/>
      <name val="Arial Nova Cond"/>
      <family val="2"/>
    </font>
    <font>
      <b/>
      <sz val="18"/>
      <color theme="6" tint="-0.249977111117893"/>
      <name val="Arial Nova Cond"/>
      <family val="2"/>
    </font>
    <font>
      <sz val="18"/>
      <name val="Arial Nova Cond"/>
      <family val="2"/>
    </font>
    <font>
      <sz val="11"/>
      <color theme="6" tint="-0.499984740745262"/>
      <name val="Arial Nova Cond"/>
      <family val="2"/>
    </font>
    <font>
      <b/>
      <sz val="11"/>
      <name val="Arial Nova Cond"/>
      <family val="2"/>
    </font>
    <font>
      <b/>
      <sz val="11"/>
      <color theme="6" tint="-0.499984740745262"/>
      <name val="Arial Nova Cond"/>
      <family val="2"/>
    </font>
    <font>
      <b/>
      <sz val="10"/>
      <color theme="6"/>
      <name val="Arial Nova Cond"/>
      <family val="2"/>
    </font>
    <font>
      <sz val="11"/>
      <color theme="6"/>
      <name val="Arial Nova Cond"/>
      <family val="2"/>
    </font>
    <font>
      <b/>
      <sz val="11"/>
      <color theme="6"/>
      <name val="Arial Nova Cond"/>
      <family val="2"/>
    </font>
    <font>
      <sz val="8"/>
      <color theme="6"/>
      <name val="Arial Nova Cond"/>
      <family val="2"/>
    </font>
    <font>
      <sz val="26"/>
      <color theme="5" tint="-0.249977111117893"/>
      <name val="Arial Nova Cond"/>
      <family val="2"/>
    </font>
    <font>
      <sz val="11"/>
      <color theme="1"/>
      <name val="Arial Nova Cond"/>
      <family val="2"/>
    </font>
    <font>
      <b/>
      <sz val="14"/>
      <color theme="0"/>
      <name val="Arial Nova Cond"/>
      <family val="2"/>
    </font>
    <font>
      <sz val="14"/>
      <color theme="1"/>
      <name val="Arial Nova Cond"/>
      <family val="2"/>
    </font>
    <font>
      <sz val="11"/>
      <color theme="5" tint="-0.249977111117893"/>
      <name val="Arial Nova Cond"/>
      <family val="2"/>
    </font>
    <font>
      <b/>
      <sz val="11"/>
      <color theme="5" tint="-0.249977111117893"/>
      <name val="Arial Nova Cond"/>
      <family val="2"/>
    </font>
    <font>
      <sz val="11"/>
      <color theme="0" tint="-0.499984740745262"/>
      <name val="Arial Nova Cond"/>
      <family val="2"/>
    </font>
    <font>
      <b/>
      <sz val="11"/>
      <color theme="0" tint="-0.499984740745262"/>
      <name val="Arial Nova Cond"/>
      <family val="2"/>
    </font>
    <font>
      <sz val="14"/>
      <color theme="5" tint="-0.249977111117893"/>
      <name val="Arial Nova Cond"/>
      <family val="2"/>
    </font>
    <font>
      <b/>
      <sz val="11"/>
      <color theme="1"/>
      <name val="Arial Nova Cond"/>
      <family val="2"/>
    </font>
    <font>
      <b/>
      <sz val="11"/>
      <color theme="5"/>
      <name val="Arial Nova Cond"/>
      <family val="2"/>
    </font>
    <font>
      <b/>
      <sz val="10"/>
      <color theme="5" tint="-0.249977111117893"/>
      <name val="Arial Nova Cond"/>
      <family val="2"/>
    </font>
    <font>
      <sz val="11"/>
      <color theme="5"/>
      <name val="Arial Nova Cond"/>
      <family val="2"/>
    </font>
    <font>
      <sz val="10"/>
      <color theme="5" tint="-0.249977111117893"/>
      <name val="Arial Nova Cond"/>
      <family val="2"/>
    </font>
    <font>
      <b/>
      <sz val="18"/>
      <color theme="5" tint="-0.249977111117893"/>
      <name val="Arial Nova Cond"/>
      <family val="2"/>
    </font>
    <font>
      <b/>
      <sz val="14"/>
      <color theme="3"/>
      <name val="Arial Nova Cond"/>
      <family val="2"/>
    </font>
    <font>
      <sz val="11"/>
      <color theme="4"/>
      <name val="Arial Nova Cond"/>
      <family val="2"/>
    </font>
    <font>
      <sz val="16"/>
      <color theme="3"/>
      <name val="Arial Nova Cond"/>
      <family val="2"/>
    </font>
    <font>
      <sz val="14"/>
      <color theme="3"/>
      <name val="Arial Nova Cond"/>
      <family val="2"/>
    </font>
    <font>
      <b/>
      <sz val="18"/>
      <color theme="3"/>
      <name val="Arial Nova Cond"/>
      <family val="2"/>
    </font>
    <font>
      <b/>
      <sz val="16"/>
      <color theme="4"/>
      <name val="Arial Nova Cond"/>
      <family val="2"/>
    </font>
    <font>
      <sz val="11"/>
      <color theme="3"/>
      <name val="Arial Nova Cond"/>
      <family val="2"/>
    </font>
    <font>
      <b/>
      <sz val="11"/>
      <color theme="3"/>
      <name val="Arial Nova Cond"/>
      <family val="2"/>
    </font>
    <font>
      <sz val="12"/>
      <color theme="3"/>
      <name val="Arial Nova Cond"/>
      <family val="2"/>
    </font>
    <font>
      <b/>
      <sz val="12"/>
      <color theme="3"/>
      <name val="Arial Nova Cond"/>
      <family val="2"/>
    </font>
    <font>
      <sz val="11"/>
      <color rgb="FFFF0000"/>
      <name val="Arial Nova Cond"/>
      <family val="2"/>
    </font>
    <font>
      <b/>
      <sz val="11"/>
      <color theme="4"/>
      <name val="Arial Nova Cond"/>
      <family val="2"/>
    </font>
    <font>
      <b/>
      <sz val="11"/>
      <color theme="4" tint="-0.499984740745262"/>
      <name val="Arial Nova Cond"/>
      <family val="2"/>
    </font>
    <font>
      <sz val="9"/>
      <color theme="4"/>
      <name val="Arial Nova Cond"/>
      <family val="2"/>
    </font>
    <font>
      <b/>
      <sz val="11"/>
      <color theme="0"/>
      <name val="Arial Nova Cond"/>
      <family val="2"/>
    </font>
    <font>
      <b/>
      <sz val="26"/>
      <color theme="6"/>
      <name val="Arial Nova Cond"/>
      <family val="2"/>
    </font>
    <font>
      <sz val="12"/>
      <name val="Arial Nova Cond"/>
      <family val="2"/>
    </font>
    <font>
      <sz val="14"/>
      <color theme="6" tint="-0.499984740745262"/>
      <name val="Arial Nova Cond"/>
      <family val="2"/>
    </font>
    <font>
      <b/>
      <sz val="12"/>
      <color theme="6" tint="-0.249977111117893"/>
      <name val="Arial Nova Cond"/>
      <family val="2"/>
    </font>
    <font>
      <sz val="12"/>
      <color theme="6" tint="-0.249977111117893"/>
      <name val="Arial Nova Cond"/>
      <family val="2"/>
    </font>
    <font>
      <b/>
      <sz val="12"/>
      <name val="Arial Nova Cond"/>
      <family val="2"/>
    </font>
    <font>
      <b/>
      <sz val="12"/>
      <color theme="6" tint="-0.499984740745262"/>
      <name val="Arial Nova Cond"/>
      <family val="2"/>
    </font>
    <font>
      <sz val="12"/>
      <color theme="6" tint="-0.499984740745262"/>
      <name val="Arial Nova Cond"/>
      <family val="2"/>
    </font>
    <font>
      <sz val="12"/>
      <color theme="6"/>
      <name val="Arial Nova Cond"/>
      <family val="2"/>
    </font>
    <font>
      <b/>
      <i/>
      <sz val="12"/>
      <color theme="6" tint="-0.249977111117893"/>
      <name val="Arial Nova Cond"/>
      <family val="2"/>
    </font>
    <font>
      <sz val="12"/>
      <color theme="0" tint="-0.499984740745262"/>
      <name val="Arial Nova Cond"/>
      <family val="2"/>
    </font>
    <font>
      <b/>
      <sz val="12"/>
      <color theme="0" tint="-0.499984740745262"/>
      <name val="Arial Nova Cond"/>
      <family val="2"/>
    </font>
    <font>
      <sz val="11"/>
      <color theme="7"/>
      <name val="Arial Nova Cond"/>
      <family val="2"/>
    </font>
    <font>
      <b/>
      <sz val="18"/>
      <color theme="7"/>
      <name val="Arial Nova Cond"/>
      <family val="2"/>
    </font>
    <font>
      <b/>
      <sz val="16"/>
      <color theme="7"/>
      <name val="Arial Nova Cond"/>
      <family val="2"/>
    </font>
    <font>
      <sz val="16"/>
      <color theme="7"/>
      <name val="Arial Nova Cond"/>
      <family val="2"/>
    </font>
    <font>
      <b/>
      <sz val="11"/>
      <color theme="7"/>
      <name val="Arial Nova Cond"/>
      <family val="2"/>
    </font>
    <font>
      <sz val="11"/>
      <color theme="6"/>
      <name val="Arial"/>
      <family val="2"/>
    </font>
    <font>
      <b/>
      <sz val="14"/>
      <color theme="5" tint="-0.249977111117893"/>
      <name val="Arial Nova Cond"/>
      <family val="2"/>
    </font>
    <font>
      <b/>
      <sz val="8"/>
      <color theme="5" tint="-0.249977111117893"/>
      <name val="Arial Nova Cond"/>
      <family val="2"/>
    </font>
    <font>
      <b/>
      <sz val="14"/>
      <color theme="5"/>
      <name val="Arial Nova Cond"/>
      <family val="2"/>
    </font>
    <font>
      <sz val="14"/>
      <color theme="5" tint="0.39997558519241921"/>
      <name val="Arial Nova Cond"/>
      <family val="2"/>
    </font>
    <font>
      <sz val="14"/>
      <color theme="7"/>
      <name val="Arial Nova Cond"/>
      <family val="2"/>
    </font>
    <font>
      <b/>
      <sz val="14"/>
      <color theme="7"/>
      <name val="Arial Nova Cond"/>
      <family val="2"/>
    </font>
    <font>
      <sz val="18"/>
      <color theme="7" tint="-0.249977111117893"/>
      <name val="Arial Nova Cond"/>
      <family val="2"/>
    </font>
    <font>
      <b/>
      <sz val="18"/>
      <color theme="7" tint="-0.249977111117893"/>
      <name val="Arial Nova Cond"/>
      <family val="2"/>
    </font>
    <font>
      <sz val="12"/>
      <color theme="6" tint="-0.499984740745262"/>
      <name val="Righteous"/>
    </font>
    <font>
      <b/>
      <sz val="16"/>
      <name val="Arial Nova Cond"/>
      <family val="2"/>
    </font>
    <font>
      <sz val="16"/>
      <name val="Arial Nova Cond"/>
      <family val="2"/>
    </font>
    <font>
      <sz val="20"/>
      <color theme="6" tint="0.39997558519241921"/>
      <name val="Arial Nova Cond"/>
      <family val="2"/>
    </font>
    <font>
      <b/>
      <sz val="20"/>
      <color theme="6" tint="0.39997558519241921"/>
      <name val="Arial Nova Cond"/>
      <family val="2"/>
    </font>
    <font>
      <sz val="16"/>
      <color theme="6" tint="-0.499984740745262"/>
      <name val="Arial Nova Cond"/>
      <family val="2"/>
    </font>
    <font>
      <b/>
      <sz val="16"/>
      <color theme="6" tint="-0.499984740745262"/>
      <name val="Arial Nova Cond"/>
      <family val="2"/>
    </font>
    <font>
      <sz val="26"/>
      <color theme="6" tint="-0.499984740745262"/>
      <name val="Righteous"/>
    </font>
    <font>
      <b/>
      <sz val="16"/>
      <color theme="6" tint="0.39997558519241921"/>
      <name val="Righteous"/>
    </font>
    <font>
      <sz val="11"/>
      <color theme="6" tint="0.39997558519241921"/>
      <name val="Arial Nova Cond"/>
      <family val="2"/>
    </font>
    <font>
      <sz val="18"/>
      <color theme="6" tint="0.39997558519241921"/>
      <name val="Righteous"/>
    </font>
    <font>
      <sz val="11"/>
      <color theme="6" tint="0.39997558519241921"/>
      <name val="Roboto"/>
    </font>
    <font>
      <sz val="20"/>
      <color theme="6" tint="0.39997558519241921"/>
      <name val="Righteous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E1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15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medium">
        <color theme="6"/>
      </bottom>
      <diagonal/>
    </border>
    <border>
      <left style="thin">
        <color theme="6"/>
      </left>
      <right/>
      <top style="medium">
        <color theme="6"/>
      </top>
      <bottom style="thin">
        <color theme="6"/>
      </bottom>
      <diagonal/>
    </border>
    <border>
      <left/>
      <right/>
      <top style="medium">
        <color theme="6"/>
      </top>
      <bottom style="thin">
        <color theme="6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medium">
        <color theme="6"/>
      </top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4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medium">
        <color theme="5"/>
      </bottom>
      <diagonal/>
    </border>
    <border>
      <left style="thin">
        <color theme="6"/>
      </left>
      <right/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5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thin">
        <color theme="5" tint="-0.249977111117893"/>
      </left>
      <right/>
      <top/>
      <bottom/>
      <diagonal/>
    </border>
    <border>
      <left style="thin">
        <color theme="5" tint="-0.249977111117893"/>
      </left>
      <right/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thin">
        <color theme="6"/>
      </left>
      <right/>
      <top style="medium">
        <color theme="6"/>
      </top>
      <bottom style="medium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/>
      </left>
      <right style="thin">
        <color theme="3" tint="0.39997558519241921"/>
      </right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theme="3" tint="0.59999389629810485"/>
      </top>
      <bottom style="thin">
        <color theme="3" tint="0.59999389629810485"/>
      </bottom>
      <diagonal/>
    </border>
    <border>
      <left style="thin">
        <color theme="5" tint="-0.249977111117893"/>
      </left>
      <right/>
      <top style="medium">
        <color theme="5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 tint="-0.249977111117893"/>
      </bottom>
      <diagonal/>
    </border>
    <border>
      <left style="thin">
        <color theme="5"/>
      </left>
      <right/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6" tint="-0.499984740745262"/>
      </right>
      <top/>
      <bottom style="thin">
        <color theme="4"/>
      </bottom>
      <diagonal/>
    </border>
    <border>
      <left style="medium">
        <color theme="6" tint="-0.499984740745262"/>
      </left>
      <right style="thin">
        <color theme="4"/>
      </right>
      <top/>
      <bottom style="thin">
        <color theme="4"/>
      </bottom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/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5"/>
      </top>
      <bottom style="thin">
        <color theme="5" tint="-0.249977111117893"/>
      </bottom>
      <diagonal/>
    </border>
    <border>
      <left/>
      <right style="medium">
        <color theme="6" tint="-0.499984740745262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 style="medium">
        <color theme="6" tint="-0.499984740745262"/>
      </right>
      <top/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/>
      <diagonal/>
    </border>
    <border>
      <left style="thin">
        <color theme="5"/>
      </left>
      <right style="medium">
        <color theme="6" tint="-0.499984740745262"/>
      </right>
      <top/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 style="medium">
        <color theme="5"/>
      </bottom>
      <diagonal/>
    </border>
    <border>
      <left style="medium">
        <color theme="6" tint="-0.499984740745262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6" tint="-0.499984740745262"/>
      </right>
      <top style="medium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/>
      <diagonal/>
    </border>
    <border>
      <left style="medium">
        <color theme="6" tint="-0.499984740745262"/>
      </left>
      <right style="thin">
        <color theme="5"/>
      </right>
      <top/>
      <bottom/>
      <diagonal/>
    </border>
    <border>
      <left/>
      <right style="medium">
        <color theme="6" tint="-0.499984740745262"/>
      </right>
      <top style="thin">
        <color theme="5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6" tint="-0.499984740745262"/>
      </bottom>
      <diagonal/>
    </border>
    <border>
      <left style="thin">
        <color theme="6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/>
      </bottom>
      <diagonal/>
    </border>
    <border>
      <left style="medium">
        <color theme="6" tint="-0.499984740745262"/>
      </left>
      <right style="thin">
        <color theme="6"/>
      </right>
      <top style="medium">
        <color theme="6"/>
      </top>
      <bottom/>
      <diagonal/>
    </border>
    <border>
      <left style="medium">
        <color theme="6" tint="-0.499984740745262"/>
      </left>
      <right style="thin">
        <color theme="6"/>
      </right>
      <top/>
      <bottom/>
      <diagonal/>
    </border>
    <border>
      <left style="medium">
        <color theme="6" tint="-0.499984740745262"/>
      </left>
      <right style="thin">
        <color theme="6"/>
      </right>
      <top/>
      <bottom style="medium">
        <color theme="6"/>
      </bottom>
      <diagonal/>
    </border>
    <border>
      <left/>
      <right style="thin">
        <color theme="6"/>
      </right>
      <top/>
      <bottom style="medium">
        <color theme="6" tint="-0.499984740745262"/>
      </bottom>
      <diagonal/>
    </border>
    <border>
      <left style="thin">
        <color theme="6"/>
      </left>
      <right style="thin">
        <color theme="6"/>
      </right>
      <top/>
      <bottom style="medium">
        <color theme="6" tint="-0.499984740745262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 style="thin">
        <color theme="7" tint="0.39997558519241921"/>
      </bottom>
      <diagonal/>
    </border>
    <border>
      <left style="medium">
        <color theme="6" tint="-0.249977111117893"/>
      </left>
      <right/>
      <top/>
      <bottom/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thin">
        <color theme="6"/>
      </right>
      <top/>
      <bottom style="thin">
        <color theme="6" tint="-0.249977111117893"/>
      </bottom>
      <diagonal/>
    </border>
    <border>
      <left style="thin">
        <color theme="6"/>
      </left>
      <right/>
      <top/>
      <bottom style="thin">
        <color theme="6" tint="-0.249977111117893"/>
      </bottom>
      <diagonal/>
    </border>
    <border>
      <left/>
      <right/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/>
      </bottom>
      <diagonal/>
    </border>
    <border>
      <left style="medium">
        <color theme="6" tint="-0.499984740745262"/>
      </left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/>
      <top style="thin">
        <color theme="4"/>
      </top>
      <bottom style="medium">
        <color theme="3" tint="-0.499984740745262"/>
      </bottom>
      <diagonal/>
    </border>
    <border>
      <left/>
      <right style="thin">
        <color theme="4"/>
      </right>
      <top style="thin">
        <color theme="4"/>
      </top>
      <bottom style="medium">
        <color theme="3" tint="-0.499984740745262"/>
      </bottom>
      <diagonal/>
    </border>
    <border>
      <left style="thin">
        <color theme="4"/>
      </left>
      <right style="medium">
        <color theme="6" tint="-0.499984740745262"/>
      </right>
      <top style="thin">
        <color theme="4"/>
      </top>
      <bottom style="medium">
        <color theme="3" tint="-0.499984740745262"/>
      </bottom>
      <diagonal/>
    </border>
    <border>
      <left style="medium">
        <color theme="6" tint="-0.499984740745262"/>
      </left>
      <right/>
      <top/>
      <bottom style="medium">
        <color theme="3" tint="-0.499984740745262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/>
      </top>
      <bottom style="medium">
        <color theme="3" tint="-0.499984740745262"/>
      </bottom>
      <diagonal/>
    </border>
    <border>
      <left style="medium">
        <color theme="6" tint="-0.499984740745262"/>
      </left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 style="thin">
        <color theme="4"/>
      </left>
      <right/>
      <top style="medium">
        <color theme="3" tint="-0.499984740745262"/>
      </top>
      <bottom style="thin">
        <color theme="4"/>
      </bottom>
      <diagonal/>
    </border>
    <border>
      <left/>
      <right style="thin">
        <color theme="4"/>
      </right>
      <top style="medium">
        <color theme="3" tint="-0.499984740745262"/>
      </top>
      <bottom style="thin">
        <color theme="4"/>
      </bottom>
      <diagonal/>
    </border>
    <border>
      <left/>
      <right style="thin">
        <color theme="4"/>
      </right>
      <top/>
      <bottom style="medium">
        <color theme="3" tint="-0.499984740745262"/>
      </bottom>
      <diagonal/>
    </border>
    <border>
      <left style="thin">
        <color theme="4"/>
      </left>
      <right/>
      <top/>
      <bottom style="medium">
        <color theme="3" tint="-0.499984740745262"/>
      </bottom>
      <diagonal/>
    </border>
    <border>
      <left style="medium">
        <color theme="6" tint="-0.499984740745262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7">
    <xf numFmtId="0" fontId="0" fillId="0" borderId="0" xfId="0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6" borderId="58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8" fontId="17" fillId="0" borderId="2" xfId="4" applyNumberFormat="1" applyFont="1" applyFill="1" applyBorder="1" applyAlignment="1">
      <alignment vertical="center"/>
    </xf>
    <xf numFmtId="167" fontId="17" fillId="0" borderId="2" xfId="4" applyNumberFormat="1" applyFont="1" applyFill="1" applyBorder="1" applyAlignment="1">
      <alignment horizontal="center" vertical="center"/>
    </xf>
    <xf numFmtId="167" fontId="14" fillId="0" borderId="2" xfId="4" applyNumberFormat="1" applyFont="1" applyFill="1" applyBorder="1" applyAlignment="1">
      <alignment vertical="center"/>
    </xf>
    <xf numFmtId="166" fontId="5" fillId="6" borderId="2" xfId="0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8" fontId="17" fillId="0" borderId="1" xfId="4" applyNumberFormat="1" applyFont="1" applyFill="1" applyBorder="1" applyAlignment="1">
      <alignment vertical="center"/>
    </xf>
    <xf numFmtId="167" fontId="17" fillId="0" borderId="1" xfId="4" applyNumberFormat="1" applyFont="1" applyFill="1" applyBorder="1" applyAlignment="1">
      <alignment horizontal="center" vertical="center"/>
    </xf>
    <xf numFmtId="167" fontId="14" fillId="0" borderId="1" xfId="4" applyNumberFormat="1" applyFont="1" applyFill="1" applyBorder="1" applyAlignment="1">
      <alignment vertical="center"/>
    </xf>
    <xf numFmtId="166" fontId="5" fillId="6" borderId="1" xfId="0" applyNumberFormat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8" fontId="17" fillId="0" borderId="4" xfId="4" applyNumberFormat="1" applyFont="1" applyFill="1" applyBorder="1" applyAlignment="1">
      <alignment vertical="center"/>
    </xf>
    <xf numFmtId="167" fontId="17" fillId="0" borderId="4" xfId="4" applyNumberFormat="1" applyFont="1" applyFill="1" applyBorder="1" applyAlignment="1">
      <alignment horizontal="center" vertical="center"/>
    </xf>
    <xf numFmtId="167" fontId="14" fillId="0" borderId="4" xfId="4" applyNumberFormat="1" applyFont="1" applyFill="1" applyBorder="1" applyAlignment="1">
      <alignment vertical="center"/>
    </xf>
    <xf numFmtId="166" fontId="5" fillId="6" borderId="4" xfId="0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8" fontId="17" fillId="0" borderId="6" xfId="4" applyNumberFormat="1" applyFont="1" applyFill="1" applyBorder="1" applyAlignment="1">
      <alignment vertical="center"/>
    </xf>
    <xf numFmtId="167" fontId="17" fillId="0" borderId="6" xfId="4" applyNumberFormat="1" applyFont="1" applyFill="1" applyBorder="1" applyAlignment="1">
      <alignment horizontal="center" vertical="center"/>
    </xf>
    <xf numFmtId="166" fontId="14" fillId="2" borderId="6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vertical="center"/>
    </xf>
    <xf numFmtId="166" fontId="14" fillId="2" borderId="5" xfId="1" applyNumberFormat="1" applyFont="1" applyFill="1" applyBorder="1" applyAlignment="1">
      <alignment vertical="center"/>
    </xf>
    <xf numFmtId="166" fontId="17" fillId="2" borderId="1" xfId="1" applyNumberFormat="1" applyFont="1" applyFill="1" applyBorder="1" applyAlignment="1">
      <alignment vertical="center"/>
    </xf>
    <xf numFmtId="167" fontId="5" fillId="6" borderId="2" xfId="0" applyNumberFormat="1" applyFont="1" applyFill="1" applyBorder="1" applyAlignment="1">
      <alignment vertical="center"/>
    </xf>
    <xf numFmtId="167" fontId="5" fillId="6" borderId="1" xfId="0" applyNumberFormat="1" applyFont="1" applyFill="1" applyBorder="1" applyAlignment="1">
      <alignment vertical="center"/>
    </xf>
    <xf numFmtId="167" fontId="5" fillId="6" borderId="4" xfId="0" applyNumberFormat="1" applyFont="1" applyFill="1" applyBorder="1" applyAlignment="1">
      <alignment vertical="center"/>
    </xf>
    <xf numFmtId="166" fontId="14" fillId="0" borderId="2" xfId="1" applyNumberFormat="1" applyFont="1" applyFill="1" applyBorder="1" applyAlignment="1">
      <alignment vertical="center"/>
    </xf>
    <xf numFmtId="166" fontId="14" fillId="0" borderId="1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6" xfId="1" applyNumberFormat="1" applyFont="1" applyFill="1" applyBorder="1" applyAlignment="1">
      <alignment vertical="center"/>
    </xf>
    <xf numFmtId="166" fontId="5" fillId="6" borderId="6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horizontal="right" vertical="center" wrapText="1"/>
    </xf>
    <xf numFmtId="0" fontId="22" fillId="5" borderId="13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166" fontId="29" fillId="2" borderId="16" xfId="1" applyNumberFormat="1" applyFont="1" applyFill="1" applyBorder="1" applyAlignment="1">
      <alignment vertical="center"/>
    </xf>
    <xf numFmtId="167" fontId="29" fillId="0" borderId="23" xfId="4" applyNumberFormat="1" applyFont="1" applyBorder="1" applyAlignment="1">
      <alignment vertical="center"/>
    </xf>
    <xf numFmtId="166" fontId="5" fillId="0" borderId="23" xfId="1" applyNumberFormat="1" applyFont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166" fontId="29" fillId="2" borderId="12" xfId="1" applyNumberFormat="1" applyFont="1" applyFill="1" applyBorder="1" applyAlignment="1">
      <alignment vertical="center"/>
    </xf>
    <xf numFmtId="167" fontId="29" fillId="0" borderId="22" xfId="4" applyNumberFormat="1" applyFont="1" applyBorder="1" applyAlignment="1">
      <alignment vertical="center"/>
    </xf>
    <xf numFmtId="166" fontId="5" fillId="0" borderId="22" xfId="1" applyNumberFormat="1" applyFont="1" applyBorder="1" applyAlignment="1">
      <alignment vertical="center"/>
    </xf>
    <xf numFmtId="0" fontId="24" fillId="2" borderId="36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166" fontId="29" fillId="2" borderId="36" xfId="1" applyNumberFormat="1" applyFont="1" applyFill="1" applyBorder="1" applyAlignment="1">
      <alignment vertical="center"/>
    </xf>
    <xf numFmtId="167" fontId="29" fillId="0" borderId="35" xfId="4" applyNumberFormat="1" applyFont="1" applyBorder="1" applyAlignment="1">
      <alignment vertical="center"/>
    </xf>
    <xf numFmtId="166" fontId="5" fillId="0" borderId="35" xfId="1" applyNumberFormat="1" applyFont="1" applyBorder="1" applyAlignment="1">
      <alignment vertical="center"/>
    </xf>
    <xf numFmtId="0" fontId="24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66" fontId="29" fillId="2" borderId="14" xfId="1" applyNumberFormat="1" applyFont="1" applyFill="1" applyBorder="1" applyAlignment="1">
      <alignment vertical="center"/>
    </xf>
    <xf numFmtId="0" fontId="24" fillId="2" borderId="46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167" fontId="30" fillId="0" borderId="23" xfId="4" applyNumberFormat="1" applyFont="1" applyBorder="1" applyAlignment="1">
      <alignment vertical="center"/>
    </xf>
    <xf numFmtId="166" fontId="14" fillId="0" borderId="23" xfId="1" applyNumberFormat="1" applyFont="1" applyBorder="1" applyAlignment="1">
      <alignment vertical="center"/>
    </xf>
    <xf numFmtId="0" fontId="30" fillId="0" borderId="23" xfId="0" applyFont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166" fontId="14" fillId="0" borderId="35" xfId="1" applyNumberFormat="1" applyFont="1" applyBorder="1" applyAlignment="1">
      <alignment vertical="center"/>
    </xf>
    <xf numFmtId="164" fontId="26" fillId="0" borderId="64" xfId="1" applyFont="1" applyFill="1" applyBorder="1" applyAlignment="1">
      <alignment horizontal="center" vertical="center"/>
    </xf>
    <xf numFmtId="166" fontId="26" fillId="2" borderId="64" xfId="1" applyNumberFormat="1" applyFont="1" applyFill="1" applyBorder="1" applyAlignment="1">
      <alignment vertical="center"/>
    </xf>
    <xf numFmtId="166" fontId="17" fillId="2" borderId="65" xfId="1" applyNumberFormat="1" applyFont="1" applyFill="1" applyBorder="1" applyAlignment="1">
      <alignment vertical="center"/>
    </xf>
    <xf numFmtId="0" fontId="26" fillId="6" borderId="18" xfId="0" applyFont="1" applyFill="1" applyBorder="1" applyAlignment="1">
      <alignment vertical="top"/>
    </xf>
    <xf numFmtId="9" fontId="34" fillId="13" borderId="12" xfId="0" applyNumberFormat="1" applyFont="1" applyFill="1" applyBorder="1" applyAlignment="1">
      <alignment horizontal="center" vertical="center"/>
    </xf>
    <xf numFmtId="166" fontId="26" fillId="0" borderId="64" xfId="1" applyNumberFormat="1" applyFont="1" applyBorder="1" applyAlignment="1">
      <alignment vertical="center"/>
    </xf>
    <xf numFmtId="0" fontId="26" fillId="0" borderId="64" xfId="0" applyFont="1" applyBorder="1" applyAlignment="1">
      <alignment horizontal="center" vertical="center"/>
    </xf>
    <xf numFmtId="0" fontId="25" fillId="4" borderId="52" xfId="0" applyFont="1" applyFill="1" applyBorder="1" applyAlignment="1">
      <alignment horizontal="center" textRotation="90"/>
    </xf>
    <xf numFmtId="0" fontId="21" fillId="3" borderId="0" xfId="0" applyFont="1" applyFill="1" applyAlignment="1">
      <alignment vertical="center"/>
    </xf>
    <xf numFmtId="0" fontId="22" fillId="3" borderId="25" xfId="0" applyFont="1" applyFill="1" applyBorder="1" applyAlignment="1">
      <alignment vertical="center" wrapText="1"/>
    </xf>
    <xf numFmtId="166" fontId="29" fillId="0" borderId="26" xfId="1" applyNumberFormat="1" applyFont="1" applyFill="1" applyBorder="1" applyAlignment="1">
      <alignment vertical="center"/>
    </xf>
    <xf numFmtId="166" fontId="5" fillId="3" borderId="26" xfId="0" applyNumberFormat="1" applyFont="1" applyFill="1" applyBorder="1" applyAlignment="1">
      <alignment vertical="center"/>
    </xf>
    <xf numFmtId="0" fontId="14" fillId="0" borderId="26" xfId="1" applyNumberFormat="1" applyFont="1" applyFill="1" applyBorder="1" applyAlignment="1">
      <alignment horizontal="center" vertical="center"/>
    </xf>
    <xf numFmtId="164" fontId="5" fillId="0" borderId="26" xfId="1" applyFont="1" applyFill="1" applyBorder="1" applyAlignment="1">
      <alignment vertical="center"/>
    </xf>
    <xf numFmtId="0" fontId="36" fillId="2" borderId="30" xfId="5" applyFont="1" applyFill="1" applyBorder="1" applyAlignment="1">
      <alignment horizontal="right" vertical="center"/>
    </xf>
    <xf numFmtId="0" fontId="42" fillId="2" borderId="29" xfId="5" applyFont="1" applyFill="1" applyBorder="1" applyAlignment="1">
      <alignment horizontal="center" vertical="center"/>
    </xf>
    <xf numFmtId="0" fontId="26" fillId="2" borderId="25" xfId="5" applyFont="1" applyFill="1" applyBorder="1" applyAlignment="1">
      <alignment horizontal="center" vertical="center"/>
    </xf>
    <xf numFmtId="171" fontId="26" fillId="2" borderId="25" xfId="6" applyNumberFormat="1" applyFont="1" applyFill="1" applyBorder="1" applyAlignment="1">
      <alignment horizontal="center" vertical="center"/>
    </xf>
    <xf numFmtId="164" fontId="29" fillId="0" borderId="25" xfId="1" applyFont="1" applyFill="1" applyBorder="1" applyAlignment="1">
      <alignment vertical="center"/>
    </xf>
    <xf numFmtId="166" fontId="5" fillId="3" borderId="25" xfId="0" applyNumberFormat="1" applyFont="1" applyFill="1" applyBorder="1" applyAlignment="1">
      <alignment vertical="center"/>
    </xf>
    <xf numFmtId="166" fontId="29" fillId="0" borderId="25" xfId="1" applyNumberFormat="1" applyFont="1" applyFill="1" applyBorder="1" applyAlignment="1">
      <alignment vertical="center"/>
    </xf>
    <xf numFmtId="0" fontId="14" fillId="0" borderId="25" xfId="1" applyNumberFormat="1" applyFont="1" applyFill="1" applyBorder="1" applyAlignment="1">
      <alignment horizontal="center" vertical="center"/>
    </xf>
    <xf numFmtId="164" fontId="5" fillId="0" borderId="25" xfId="1" applyFont="1" applyFill="1" applyBorder="1" applyAlignment="1">
      <alignment vertical="center"/>
    </xf>
    <xf numFmtId="171" fontId="45" fillId="2" borderId="25" xfId="6" applyNumberFormat="1" applyFont="1" applyFill="1" applyBorder="1" applyAlignment="1">
      <alignment horizontal="center" vertical="center"/>
    </xf>
    <xf numFmtId="0" fontId="36" fillId="2" borderId="62" xfId="5" applyFont="1" applyFill="1" applyBorder="1" applyAlignment="1">
      <alignment horizontal="right" vertical="center"/>
    </xf>
    <xf numFmtId="0" fontId="42" fillId="2" borderId="60" xfId="5" applyFont="1" applyFill="1" applyBorder="1" applyAlignment="1">
      <alignment horizontal="center" vertical="center"/>
    </xf>
    <xf numFmtId="0" fontId="26" fillId="2" borderId="27" xfId="5" applyFont="1" applyFill="1" applyBorder="1" applyAlignment="1">
      <alignment horizontal="center" vertical="center"/>
    </xf>
    <xf numFmtId="171" fontId="26" fillId="2" borderId="27" xfId="6" applyNumberFormat="1" applyFont="1" applyFill="1" applyBorder="1" applyAlignment="1">
      <alignment horizontal="center" vertical="center"/>
    </xf>
    <xf numFmtId="164" fontId="29" fillId="0" borderId="27" xfId="1" applyFont="1" applyFill="1" applyBorder="1" applyAlignment="1">
      <alignment vertical="center"/>
    </xf>
    <xf numFmtId="166" fontId="5" fillId="3" borderId="27" xfId="0" applyNumberFormat="1" applyFont="1" applyFill="1" applyBorder="1" applyAlignment="1">
      <alignment vertical="center"/>
    </xf>
    <xf numFmtId="166" fontId="29" fillId="0" borderId="27" xfId="1" applyNumberFormat="1" applyFont="1" applyFill="1" applyBorder="1" applyAlignment="1">
      <alignment vertical="center"/>
    </xf>
    <xf numFmtId="0" fontId="14" fillId="0" borderId="27" xfId="1" applyNumberFormat="1" applyFont="1" applyFill="1" applyBorder="1" applyAlignment="1">
      <alignment horizontal="center" vertical="center"/>
    </xf>
    <xf numFmtId="164" fontId="5" fillId="0" borderId="27" xfId="1" applyFont="1" applyFill="1" applyBorder="1" applyAlignment="1">
      <alignment vertical="center"/>
    </xf>
    <xf numFmtId="0" fontId="36" fillId="2" borderId="63" xfId="5" applyFont="1" applyFill="1" applyBorder="1" applyAlignment="1">
      <alignment horizontal="right" vertical="center"/>
    </xf>
    <xf numFmtId="0" fontId="42" fillId="2" borderId="61" xfId="5" applyFont="1" applyFill="1" applyBorder="1" applyAlignment="1">
      <alignment horizontal="center" vertical="center"/>
    </xf>
    <xf numFmtId="0" fontId="26" fillId="2" borderId="26" xfId="5" applyFont="1" applyFill="1" applyBorder="1" applyAlignment="1">
      <alignment horizontal="center" vertical="center"/>
    </xf>
    <xf numFmtId="171" fontId="26" fillId="2" borderId="26" xfId="6" applyNumberFormat="1" applyFont="1" applyFill="1" applyBorder="1" applyAlignment="1">
      <alignment horizontal="center" vertical="center"/>
    </xf>
    <xf numFmtId="164" fontId="29" fillId="0" borderId="26" xfId="1" applyFont="1" applyFill="1" applyBorder="1" applyAlignment="1">
      <alignment vertical="center"/>
    </xf>
    <xf numFmtId="171" fontId="45" fillId="2" borderId="27" xfId="6" applyNumberFormat="1" applyFont="1" applyFill="1" applyBorder="1" applyAlignment="1">
      <alignment horizontal="center" vertical="center"/>
    </xf>
    <xf numFmtId="0" fontId="47" fillId="0" borderId="26" xfId="1" applyNumberFormat="1" applyFont="1" applyFill="1" applyBorder="1" applyAlignment="1">
      <alignment horizontal="center" vertical="center"/>
    </xf>
    <xf numFmtId="0" fontId="47" fillId="0" borderId="18" xfId="1" applyNumberFormat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vertical="center"/>
    </xf>
    <xf numFmtId="0" fontId="26" fillId="0" borderId="66" xfId="1" applyNumberFormat="1" applyFont="1" applyFill="1" applyBorder="1" applyAlignment="1">
      <alignment horizontal="center" vertical="center"/>
    </xf>
    <xf numFmtId="164" fontId="26" fillId="0" borderId="66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51" fillId="6" borderId="0" xfId="0" applyFont="1" applyFill="1" applyAlignment="1">
      <alignment vertical="center"/>
    </xf>
    <xf numFmtId="0" fontId="51" fillId="6" borderId="18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167" fontId="55" fillId="2" borderId="2" xfId="4" applyNumberFormat="1" applyFont="1" applyFill="1" applyBorder="1" applyAlignment="1">
      <alignment horizontal="center" vertical="center"/>
    </xf>
    <xf numFmtId="164" fontId="51" fillId="2" borderId="2" xfId="1" applyFont="1" applyFill="1" applyBorder="1" applyAlignment="1">
      <alignment vertical="center"/>
    </xf>
    <xf numFmtId="0" fontId="51" fillId="2" borderId="2" xfId="0" applyFont="1" applyFill="1" applyBorder="1" applyAlignment="1">
      <alignment horizontal="right" vertical="center"/>
    </xf>
    <xf numFmtId="164" fontId="55" fillId="2" borderId="2" xfId="1" applyFont="1" applyFill="1" applyBorder="1" applyAlignment="1">
      <alignment vertical="center"/>
    </xf>
    <xf numFmtId="164" fontId="53" fillId="2" borderId="2" xfId="1" applyFont="1" applyFill="1" applyBorder="1" applyAlignment="1">
      <alignment horizontal="center" vertical="center"/>
    </xf>
    <xf numFmtId="164" fontId="53" fillId="2" borderId="2" xfId="1" applyFont="1" applyFill="1" applyBorder="1" applyAlignment="1">
      <alignment vertical="center"/>
    </xf>
    <xf numFmtId="164" fontId="60" fillId="0" borderId="20" xfId="1" applyFont="1" applyFill="1" applyBorder="1" applyAlignment="1">
      <alignment horizontal="center" vertical="center"/>
    </xf>
    <xf numFmtId="164" fontId="60" fillId="0" borderId="20" xfId="1" applyFont="1" applyFill="1" applyBorder="1" applyAlignment="1">
      <alignment vertical="center"/>
    </xf>
    <xf numFmtId="164" fontId="61" fillId="0" borderId="20" xfId="1" applyFont="1" applyFill="1" applyBorder="1" applyAlignment="1">
      <alignment horizontal="center" vertical="center"/>
    </xf>
    <xf numFmtId="164" fontId="61" fillId="0" borderId="20" xfId="1" applyFont="1" applyFill="1" applyBorder="1" applyAlignment="1">
      <alignment vertical="center"/>
    </xf>
    <xf numFmtId="0" fontId="22" fillId="11" borderId="55" xfId="0" applyFont="1" applyFill="1" applyBorder="1" applyAlignment="1">
      <alignment horizontal="center" vertical="center" wrapText="1"/>
    </xf>
    <xf numFmtId="9" fontId="63" fillId="2" borderId="21" xfId="0" applyNumberFormat="1" applyFont="1" applyFill="1" applyBorder="1" applyAlignment="1">
      <alignment horizontal="center" vertical="center"/>
    </xf>
    <xf numFmtId="166" fontId="29" fillId="2" borderId="21" xfId="1" applyNumberFormat="1" applyFont="1" applyFill="1" applyBorder="1" applyAlignment="1">
      <alignment vertical="center"/>
    </xf>
    <xf numFmtId="166" fontId="5" fillId="0" borderId="21" xfId="0" applyNumberFormat="1" applyFont="1" applyBorder="1" applyAlignment="1">
      <alignment vertical="center"/>
    </xf>
    <xf numFmtId="0" fontId="66" fillId="2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171" fontId="45" fillId="2" borderId="20" xfId="4" applyNumberFormat="1" applyFont="1" applyFill="1" applyBorder="1" applyAlignment="1">
      <alignment horizontal="center" vertical="center"/>
    </xf>
    <xf numFmtId="164" fontId="29" fillId="2" borderId="21" xfId="1" applyFont="1" applyFill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6" fontId="29" fillId="2" borderId="20" xfId="1" applyNumberFormat="1" applyFont="1" applyFill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167" fontId="29" fillId="0" borderId="20" xfId="4" applyNumberFormat="1" applyFont="1" applyFill="1" applyBorder="1" applyAlignment="1">
      <alignment vertical="center"/>
    </xf>
    <xf numFmtId="171" fontId="26" fillId="2" borderId="20" xfId="4" applyNumberFormat="1" applyFont="1" applyFill="1" applyBorder="1" applyAlignment="1">
      <alignment horizontal="center" vertical="center"/>
    </xf>
    <xf numFmtId="164" fontId="29" fillId="2" borderId="20" xfId="1" applyFont="1" applyFill="1" applyBorder="1" applyAlignment="1">
      <alignment vertical="center"/>
    </xf>
    <xf numFmtId="166" fontId="14" fillId="0" borderId="20" xfId="0" applyNumberFormat="1" applyFont="1" applyBorder="1" applyAlignment="1">
      <alignment vertical="center"/>
    </xf>
    <xf numFmtId="167" fontId="66" fillId="2" borderId="20" xfId="4" applyNumberFormat="1" applyFont="1" applyFill="1" applyBorder="1" applyAlignment="1">
      <alignment horizontal="center" vertical="center"/>
    </xf>
    <xf numFmtId="167" fontId="49" fillId="11" borderId="20" xfId="4" applyNumberFormat="1" applyFont="1" applyFill="1" applyBorder="1" applyAlignment="1">
      <alignment horizontal="center" vertical="center"/>
    </xf>
    <xf numFmtId="0" fontId="67" fillId="10" borderId="72" xfId="0" applyFont="1" applyFill="1" applyBorder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4" fillId="6" borderId="49" xfId="0" applyFont="1" applyFill="1" applyBorder="1" applyAlignment="1">
      <alignment horizontal="center" vertical="center"/>
    </xf>
    <xf numFmtId="0" fontId="24" fillId="6" borderId="49" xfId="0" applyFont="1" applyFill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50" xfId="0" applyFont="1" applyFill="1" applyBorder="1" applyAlignment="1">
      <alignment horizontal="center" vertical="center"/>
    </xf>
    <xf numFmtId="164" fontId="29" fillId="6" borderId="49" xfId="1" applyFont="1" applyFill="1" applyBorder="1" applyAlignment="1">
      <alignment vertical="center"/>
    </xf>
    <xf numFmtId="164" fontId="5" fillId="6" borderId="49" xfId="0" applyNumberFormat="1" applyFont="1" applyFill="1" applyBorder="1" applyAlignment="1">
      <alignment vertical="center"/>
    </xf>
    <xf numFmtId="164" fontId="29" fillId="6" borderId="51" xfId="1" applyFont="1" applyFill="1" applyBorder="1" applyAlignment="1">
      <alignment vertical="center"/>
    </xf>
    <xf numFmtId="167" fontId="29" fillId="6" borderId="49" xfId="4" applyNumberFormat="1" applyFont="1" applyFill="1" applyBorder="1" applyAlignment="1">
      <alignment vertical="center"/>
    </xf>
    <xf numFmtId="164" fontId="5" fillId="6" borderId="49" xfId="1" applyFont="1" applyFill="1" applyBorder="1" applyAlignment="1">
      <alignment vertical="center"/>
    </xf>
    <xf numFmtId="0" fontId="21" fillId="6" borderId="67" xfId="0" applyFont="1" applyFill="1" applyBorder="1" applyAlignment="1">
      <alignment vertical="center"/>
    </xf>
    <xf numFmtId="0" fontId="21" fillId="6" borderId="38" xfId="0" applyFont="1" applyFill="1" applyBorder="1" applyAlignment="1">
      <alignment vertical="center"/>
    </xf>
    <xf numFmtId="0" fontId="21" fillId="6" borderId="54" xfId="0" applyFont="1" applyFill="1" applyBorder="1" applyAlignment="1">
      <alignment vertical="center"/>
    </xf>
    <xf numFmtId="0" fontId="23" fillId="6" borderId="0" xfId="0" applyFont="1" applyFill="1" applyAlignment="1">
      <alignment vertical="center"/>
    </xf>
    <xf numFmtId="164" fontId="25" fillId="2" borderId="16" xfId="1" applyFont="1" applyFill="1" applyBorder="1" applyAlignment="1">
      <alignment vertical="center"/>
    </xf>
    <xf numFmtId="164" fontId="25" fillId="2" borderId="12" xfId="1" applyFont="1" applyFill="1" applyBorder="1" applyAlignment="1">
      <alignment vertical="center"/>
    </xf>
    <xf numFmtId="164" fontId="25" fillId="2" borderId="36" xfId="1" applyFont="1" applyFill="1" applyBorder="1" applyAlignment="1">
      <alignment vertical="center"/>
    </xf>
    <xf numFmtId="164" fontId="25" fillId="2" borderId="46" xfId="1" applyFont="1" applyFill="1" applyBorder="1" applyAlignment="1">
      <alignment vertical="center"/>
    </xf>
    <xf numFmtId="166" fontId="5" fillId="2" borderId="16" xfId="0" applyNumberFormat="1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66" fontId="5" fillId="2" borderId="36" xfId="0" applyNumberFormat="1" applyFont="1" applyFill="1" applyBorder="1" applyAlignment="1">
      <alignment vertical="center"/>
    </xf>
    <xf numFmtId="166" fontId="24" fillId="2" borderId="16" xfId="0" applyNumberFormat="1" applyFont="1" applyFill="1" applyBorder="1" applyAlignment="1">
      <alignment vertical="center"/>
    </xf>
    <xf numFmtId="166" fontId="24" fillId="2" borderId="12" xfId="0" applyNumberFormat="1" applyFont="1" applyFill="1" applyBorder="1" applyAlignment="1">
      <alignment vertical="center"/>
    </xf>
    <xf numFmtId="166" fontId="24" fillId="2" borderId="36" xfId="0" applyNumberFormat="1" applyFont="1" applyFill="1" applyBorder="1" applyAlignment="1">
      <alignment vertical="center"/>
    </xf>
    <xf numFmtId="166" fontId="24" fillId="2" borderId="46" xfId="0" applyNumberFormat="1" applyFont="1" applyFill="1" applyBorder="1" applyAlignment="1">
      <alignment vertical="center"/>
    </xf>
    <xf numFmtId="0" fontId="29" fillId="18" borderId="26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 applyProtection="1">
      <alignment horizontal="center" vertical="center"/>
    </xf>
    <xf numFmtId="0" fontId="29" fillId="18" borderId="28" xfId="1" applyNumberFormat="1" applyFont="1" applyFill="1" applyBorder="1" applyAlignment="1">
      <alignment horizontal="center" vertical="center"/>
    </xf>
    <xf numFmtId="0" fontId="29" fillId="18" borderId="27" xfId="1" applyNumberFormat="1" applyFont="1" applyFill="1" applyBorder="1" applyAlignment="1">
      <alignment horizontal="center" vertical="center"/>
    </xf>
    <xf numFmtId="0" fontId="29" fillId="18" borderId="27" xfId="1" applyNumberFormat="1" applyFont="1" applyFill="1" applyBorder="1" applyAlignment="1" applyProtection="1">
      <alignment horizontal="center" vertical="center"/>
    </xf>
    <xf numFmtId="0" fontId="14" fillId="18" borderId="23" xfId="0" applyFont="1" applyFill="1" applyBorder="1" applyAlignment="1">
      <alignment horizontal="center" vertical="center"/>
    </xf>
    <xf numFmtId="0" fontId="14" fillId="18" borderId="22" xfId="0" applyFont="1" applyFill="1" applyBorder="1" applyAlignment="1">
      <alignment horizontal="center" vertical="center"/>
    </xf>
    <xf numFmtId="0" fontId="14" fillId="18" borderId="35" xfId="0" applyFont="1" applyFill="1" applyBorder="1" applyAlignment="1">
      <alignment horizontal="center" vertical="center"/>
    </xf>
    <xf numFmtId="0" fontId="14" fillId="18" borderId="53" xfId="0" applyFont="1" applyFill="1" applyBorder="1" applyAlignment="1">
      <alignment horizontal="center" vertical="center"/>
    </xf>
    <xf numFmtId="0" fontId="14" fillId="18" borderId="2" xfId="1" applyNumberFormat="1" applyFont="1" applyFill="1" applyBorder="1" applyAlignment="1" applyProtection="1">
      <alignment horizontal="center" vertical="center"/>
    </xf>
    <xf numFmtId="0" fontId="14" fillId="18" borderId="2" xfId="1" applyNumberFormat="1" applyFont="1" applyFill="1" applyBorder="1" applyAlignment="1">
      <alignment horizontal="center" vertical="center"/>
    </xf>
    <xf numFmtId="0" fontId="14" fillId="18" borderId="1" xfId="1" applyNumberFormat="1" applyFont="1" applyFill="1" applyBorder="1" applyAlignment="1" applyProtection="1">
      <alignment horizontal="center" vertical="center"/>
    </xf>
    <xf numFmtId="0" fontId="14" fillId="18" borderId="1" xfId="1" applyNumberFormat="1" applyFont="1" applyFill="1" applyBorder="1" applyAlignment="1">
      <alignment horizontal="center" vertical="center"/>
    </xf>
    <xf numFmtId="0" fontId="14" fillId="18" borderId="4" xfId="1" applyNumberFormat="1" applyFont="1" applyFill="1" applyBorder="1" applyAlignment="1" applyProtection="1">
      <alignment horizontal="center" vertical="center"/>
    </xf>
    <xf numFmtId="0" fontId="14" fillId="18" borderId="4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center" vertical="center"/>
    </xf>
    <xf numFmtId="164" fontId="14" fillId="2" borderId="5" xfId="1" applyFont="1" applyFill="1" applyBorder="1" applyAlignment="1">
      <alignment horizontal="center" vertical="center"/>
    </xf>
    <xf numFmtId="9" fontId="8" fillId="6" borderId="9" xfId="0" applyNumberFormat="1" applyFont="1" applyFill="1" applyBorder="1" applyAlignment="1">
      <alignment horizontal="center" vertical="center"/>
    </xf>
    <xf numFmtId="0" fontId="20" fillId="6" borderId="80" xfId="0" applyFont="1" applyFill="1" applyBorder="1" applyAlignment="1">
      <alignment vertical="center"/>
    </xf>
    <xf numFmtId="0" fontId="21" fillId="6" borderId="82" xfId="0" applyFont="1" applyFill="1" applyBorder="1" applyAlignment="1">
      <alignment vertical="center"/>
    </xf>
    <xf numFmtId="0" fontId="21" fillId="6" borderId="83" xfId="0" applyFont="1" applyFill="1" applyBorder="1" applyAlignment="1">
      <alignment vertical="center"/>
    </xf>
    <xf numFmtId="0" fontId="29" fillId="18" borderId="85" xfId="1" applyNumberFormat="1" applyFont="1" applyFill="1" applyBorder="1" applyAlignment="1">
      <alignment horizontal="center" vertical="center"/>
    </xf>
    <xf numFmtId="0" fontId="29" fillId="18" borderId="88" xfId="1" applyNumberFormat="1" applyFont="1" applyFill="1" applyBorder="1" applyAlignment="1">
      <alignment horizontal="center" vertical="center"/>
    </xf>
    <xf numFmtId="0" fontId="29" fillId="18" borderId="89" xfId="1" applyNumberFormat="1" applyFont="1" applyFill="1" applyBorder="1" applyAlignment="1">
      <alignment horizontal="center" vertical="center"/>
    </xf>
    <xf numFmtId="0" fontId="29" fillId="18" borderId="84" xfId="1" applyNumberFormat="1" applyFont="1" applyFill="1" applyBorder="1" applyAlignment="1">
      <alignment horizontal="center" vertical="center"/>
    </xf>
    <xf numFmtId="0" fontId="47" fillId="0" borderId="85" xfId="1" applyNumberFormat="1" applyFont="1" applyFill="1" applyBorder="1" applyAlignment="1">
      <alignment horizontal="center" vertical="center"/>
    </xf>
    <xf numFmtId="0" fontId="48" fillId="6" borderId="0" xfId="0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21" fillId="6" borderId="91" xfId="0" applyFont="1" applyFill="1" applyBorder="1" applyAlignment="1">
      <alignment vertical="center"/>
    </xf>
    <xf numFmtId="0" fontId="21" fillId="6" borderId="92" xfId="0" applyFont="1" applyFill="1" applyBorder="1" applyAlignment="1">
      <alignment vertical="center"/>
    </xf>
    <xf numFmtId="0" fontId="48" fillId="6" borderId="92" xfId="0" applyFont="1" applyFill="1" applyBorder="1" applyAlignment="1">
      <alignment horizontal="center" vertical="center"/>
    </xf>
    <xf numFmtId="0" fontId="48" fillId="3" borderId="92" xfId="0" applyFont="1" applyFill="1" applyBorder="1" applyAlignment="1">
      <alignment horizontal="center" vertical="center"/>
    </xf>
    <xf numFmtId="0" fontId="26" fillId="0" borderId="93" xfId="1" applyNumberFormat="1" applyFont="1" applyFill="1" applyBorder="1" applyAlignment="1">
      <alignment horizontal="center" vertical="center"/>
    </xf>
    <xf numFmtId="164" fontId="26" fillId="0" borderId="93" xfId="1" applyFont="1" applyFill="1" applyBorder="1" applyAlignment="1">
      <alignment vertical="center"/>
    </xf>
    <xf numFmtId="0" fontId="21" fillId="6" borderId="94" xfId="0" applyFont="1" applyFill="1" applyBorder="1" applyAlignment="1">
      <alignment vertical="center"/>
    </xf>
    <xf numFmtId="0" fontId="20" fillId="13" borderId="80" xfId="0" applyFont="1" applyFill="1" applyBorder="1" applyAlignment="1">
      <alignment vertical="center"/>
    </xf>
    <xf numFmtId="0" fontId="24" fillId="6" borderId="0" xfId="0" applyFont="1" applyFill="1" applyAlignment="1">
      <alignment vertical="center"/>
    </xf>
    <xf numFmtId="0" fontId="25" fillId="4" borderId="98" xfId="0" applyFont="1" applyFill="1" applyBorder="1" applyAlignment="1">
      <alignment horizontal="center" textRotation="90"/>
    </xf>
    <xf numFmtId="0" fontId="14" fillId="18" borderId="100" xfId="0" applyFont="1" applyFill="1" applyBorder="1" applyAlignment="1">
      <alignment horizontal="center" vertical="center"/>
    </xf>
    <xf numFmtId="0" fontId="14" fillId="18" borderId="101" xfId="0" applyFont="1" applyFill="1" applyBorder="1" applyAlignment="1">
      <alignment horizontal="center" vertical="center"/>
    </xf>
    <xf numFmtId="0" fontId="14" fillId="18" borderId="102" xfId="0" applyFont="1" applyFill="1" applyBorder="1" applyAlignment="1">
      <alignment horizontal="center" vertical="center"/>
    </xf>
    <xf numFmtId="0" fontId="28" fillId="6" borderId="104" xfId="0" applyFont="1" applyFill="1" applyBorder="1" applyAlignment="1">
      <alignment horizontal="center" vertical="center" textRotation="90"/>
    </xf>
    <xf numFmtId="0" fontId="31" fillId="6" borderId="0" xfId="0" applyFont="1" applyFill="1" applyAlignment="1">
      <alignment horizontal="center" vertical="center" textRotation="90" wrapText="1"/>
    </xf>
    <xf numFmtId="0" fontId="14" fillId="6" borderId="105" xfId="0" applyFont="1" applyFill="1" applyBorder="1" applyAlignment="1">
      <alignment horizontal="center" vertical="center"/>
    </xf>
    <xf numFmtId="0" fontId="14" fillId="18" borderId="107" xfId="0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21" fillId="6" borderId="108" xfId="0" applyFont="1" applyFill="1" applyBorder="1" applyAlignment="1">
      <alignment vertical="center"/>
    </xf>
    <xf numFmtId="0" fontId="26" fillId="6" borderId="0" xfId="0" applyFont="1" applyFill="1" applyAlignment="1">
      <alignment vertical="top"/>
    </xf>
    <xf numFmtId="0" fontId="26" fillId="6" borderId="0" xfId="0" applyFont="1" applyFill="1" applyAlignment="1">
      <alignment horizontal="right" vertical="top"/>
    </xf>
    <xf numFmtId="0" fontId="21" fillId="13" borderId="0" xfId="0" applyFont="1" applyFill="1" applyAlignment="1">
      <alignment vertical="center"/>
    </xf>
    <xf numFmtId="0" fontId="21" fillId="13" borderId="92" xfId="0" applyFont="1" applyFill="1" applyBorder="1" applyAlignment="1">
      <alignment vertical="center"/>
    </xf>
    <xf numFmtId="0" fontId="26" fillId="0" borderId="110" xfId="0" applyFont="1" applyBorder="1" applyAlignment="1">
      <alignment horizontal="center" vertical="center"/>
    </xf>
    <xf numFmtId="166" fontId="27" fillId="0" borderId="110" xfId="1" applyNumberFormat="1" applyFont="1" applyBorder="1" applyAlignment="1">
      <alignment vertical="center"/>
    </xf>
    <xf numFmtId="0" fontId="4" fillId="6" borderId="80" xfId="0" applyFont="1" applyFill="1" applyBorder="1" applyAlignment="1">
      <alignment vertical="center"/>
    </xf>
    <xf numFmtId="0" fontId="4" fillId="6" borderId="81" xfId="0" applyFont="1" applyFill="1" applyBorder="1" applyAlignment="1">
      <alignment vertical="center"/>
    </xf>
    <xf numFmtId="0" fontId="5" fillId="6" borderId="82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5" fillId="6" borderId="111" xfId="0" applyFont="1" applyFill="1" applyBorder="1" applyAlignment="1">
      <alignment vertical="center"/>
    </xf>
    <xf numFmtId="0" fontId="12" fillId="6" borderId="112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5" fillId="6" borderId="83" xfId="0" applyFont="1" applyFill="1" applyBorder="1" applyAlignment="1">
      <alignment vertical="center"/>
    </xf>
    <xf numFmtId="166" fontId="5" fillId="6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5" fillId="6" borderId="91" xfId="0" applyFont="1" applyFill="1" applyBorder="1" applyAlignment="1">
      <alignment vertical="center"/>
    </xf>
    <xf numFmtId="0" fontId="5" fillId="6" borderId="92" xfId="0" applyFont="1" applyFill="1" applyBorder="1" applyAlignment="1">
      <alignment vertical="center"/>
    </xf>
    <xf numFmtId="166" fontId="18" fillId="2" borderId="116" xfId="1" applyNumberFormat="1" applyFont="1" applyFill="1" applyBorder="1" applyAlignment="1">
      <alignment vertical="center"/>
    </xf>
    <xf numFmtId="166" fontId="18" fillId="2" borderId="117" xfId="1" applyNumberFormat="1" applyFont="1" applyFill="1" applyBorder="1" applyAlignment="1">
      <alignment vertical="center"/>
    </xf>
    <xf numFmtId="164" fontId="27" fillId="0" borderId="110" xfId="1" applyFont="1" applyFill="1" applyBorder="1" applyAlignment="1">
      <alignment horizontal="center" vertical="center"/>
    </xf>
    <xf numFmtId="166" fontId="27" fillId="2" borderId="110" xfId="1" applyNumberFormat="1" applyFont="1" applyFill="1" applyBorder="1" applyAlignment="1">
      <alignment vertical="center"/>
    </xf>
    <xf numFmtId="0" fontId="9" fillId="6" borderId="92" xfId="0" applyFont="1" applyFill="1" applyBorder="1" applyAlignment="1">
      <alignment horizontal="right" vertical="center"/>
    </xf>
    <xf numFmtId="0" fontId="5" fillId="6" borderId="94" xfId="0" applyFont="1" applyFill="1" applyBorder="1" applyAlignment="1">
      <alignment vertical="center"/>
    </xf>
    <xf numFmtId="167" fontId="29" fillId="18" borderId="21" xfId="4" applyNumberFormat="1" applyFont="1" applyFill="1" applyBorder="1" applyAlignment="1">
      <alignment vertical="center"/>
    </xf>
    <xf numFmtId="167" fontId="29" fillId="18" borderId="20" xfId="4" applyNumberFormat="1" applyFont="1" applyFill="1" applyBorder="1" applyAlignment="1">
      <alignment vertical="center"/>
    </xf>
    <xf numFmtId="171" fontId="26" fillId="2" borderId="21" xfId="4" applyNumberFormat="1" applyFont="1" applyFill="1" applyBorder="1" applyAlignment="1">
      <alignment horizontal="center" vertical="center"/>
    </xf>
    <xf numFmtId="164" fontId="5" fillId="0" borderId="21" xfId="0" applyNumberFormat="1" applyFont="1" applyBorder="1" applyAlignment="1">
      <alignment vertical="center"/>
    </xf>
    <xf numFmtId="0" fontId="66" fillId="2" borderId="21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62" fillId="10" borderId="20" xfId="0" applyFont="1" applyFill="1" applyBorder="1" applyAlignment="1">
      <alignment horizontal="center" vertical="center" wrapText="1"/>
    </xf>
    <xf numFmtId="0" fontId="66" fillId="10" borderId="21" xfId="0" applyFont="1" applyFill="1" applyBorder="1" applyAlignment="1">
      <alignment horizontal="center" vertical="center" wrapText="1"/>
    </xf>
    <xf numFmtId="0" fontId="62" fillId="10" borderId="21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vertical="center" wrapText="1"/>
    </xf>
    <xf numFmtId="167" fontId="29" fillId="2" borderId="21" xfId="4" applyNumberFormat="1" applyFont="1" applyFill="1" applyBorder="1" applyAlignment="1">
      <alignment vertical="center"/>
    </xf>
    <xf numFmtId="0" fontId="66" fillId="10" borderId="20" xfId="0" applyFont="1" applyFill="1" applyBorder="1" applyAlignment="1">
      <alignment horizontal="center" vertical="center" wrapText="1"/>
    </xf>
    <xf numFmtId="166" fontId="14" fillId="0" borderId="21" xfId="0" applyNumberFormat="1" applyFont="1" applyBorder="1" applyAlignment="1">
      <alignment vertical="center"/>
    </xf>
    <xf numFmtId="167" fontId="29" fillId="2" borderId="121" xfId="4" applyNumberFormat="1" applyFont="1" applyFill="1" applyBorder="1" applyAlignment="1">
      <alignment vertical="center"/>
    </xf>
    <xf numFmtId="167" fontId="62" fillId="7" borderId="68" xfId="4" applyNumberFormat="1" applyFont="1" applyFill="1" applyBorder="1" applyAlignment="1">
      <alignment horizontal="center" vertical="center"/>
    </xf>
    <xf numFmtId="167" fontId="66" fillId="7" borderId="21" xfId="4" applyNumberFormat="1" applyFont="1" applyFill="1" applyBorder="1" applyAlignment="1">
      <alignment horizontal="center" vertical="center"/>
    </xf>
    <xf numFmtId="0" fontId="26" fillId="0" borderId="64" xfId="1" applyNumberFormat="1" applyFont="1" applyFill="1" applyBorder="1" applyAlignment="1">
      <alignment horizontal="center" vertical="center"/>
    </xf>
    <xf numFmtId="164" fontId="26" fillId="0" borderId="64" xfId="1" applyFont="1" applyFill="1" applyBorder="1" applyAlignment="1">
      <alignment vertical="center"/>
    </xf>
    <xf numFmtId="0" fontId="27" fillId="0" borderId="64" xfId="1" applyNumberFormat="1" applyFont="1" applyFill="1" applyBorder="1" applyAlignment="1">
      <alignment horizontal="center" vertical="center"/>
    </xf>
    <xf numFmtId="0" fontId="20" fillId="6" borderId="126" xfId="0" applyFont="1" applyFill="1" applyBorder="1" applyAlignment="1">
      <alignment vertical="center"/>
    </xf>
    <xf numFmtId="0" fontId="21" fillId="6" borderId="126" xfId="0" applyFont="1" applyFill="1" applyBorder="1" applyAlignment="1">
      <alignment vertical="center"/>
    </xf>
    <xf numFmtId="0" fontId="4" fillId="6" borderId="127" xfId="0" applyFont="1" applyFill="1" applyBorder="1" applyAlignment="1">
      <alignment horizontal="right" vertical="center" indent="1"/>
    </xf>
    <xf numFmtId="0" fontId="4" fillId="6" borderId="126" xfId="0" applyFont="1" applyFill="1" applyBorder="1" applyAlignment="1">
      <alignment horizontal="right" vertical="center" indent="1"/>
    </xf>
    <xf numFmtId="0" fontId="21" fillId="6" borderId="128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21" fillId="6" borderId="129" xfId="0" applyFont="1" applyFill="1" applyBorder="1" applyAlignment="1">
      <alignment vertical="center"/>
    </xf>
    <xf numFmtId="0" fontId="62" fillId="6" borderId="0" xfId="0" applyFont="1" applyFill="1" applyAlignment="1">
      <alignment horizontal="center" vertical="center"/>
    </xf>
    <xf numFmtId="0" fontId="23" fillId="6" borderId="129" xfId="0" applyFont="1" applyFill="1" applyBorder="1" applyAlignment="1">
      <alignment vertical="center"/>
    </xf>
    <xf numFmtId="0" fontId="21" fillId="6" borderId="130" xfId="0" applyFont="1" applyFill="1" applyBorder="1" applyAlignment="1">
      <alignment vertical="center"/>
    </xf>
    <xf numFmtId="0" fontId="21" fillId="6" borderId="131" xfId="0" applyFont="1" applyFill="1" applyBorder="1" applyAlignment="1">
      <alignment vertical="center"/>
    </xf>
    <xf numFmtId="0" fontId="21" fillId="6" borderId="132" xfId="0" applyFont="1" applyFill="1" applyBorder="1" applyAlignment="1">
      <alignment vertical="center"/>
    </xf>
    <xf numFmtId="0" fontId="4" fillId="6" borderId="133" xfId="0" applyFont="1" applyFill="1" applyBorder="1" applyAlignment="1">
      <alignment horizontal="right" vertical="center" indent="1"/>
    </xf>
    <xf numFmtId="0" fontId="78" fillId="6" borderId="18" xfId="0" applyFont="1" applyFill="1" applyBorder="1" applyAlignment="1">
      <alignment vertical="center"/>
    </xf>
    <xf numFmtId="0" fontId="78" fillId="0" borderId="0" xfId="0" applyFont="1" applyAlignment="1">
      <alignment vertical="center"/>
    </xf>
    <xf numFmtId="0" fontId="50" fillId="6" borderId="125" xfId="0" applyFont="1" applyFill="1" applyBorder="1" applyAlignment="1">
      <alignment horizontal="left" vertical="center" indent="1"/>
    </xf>
    <xf numFmtId="0" fontId="18" fillId="6" borderId="126" xfId="0" applyFont="1" applyFill="1" applyBorder="1" applyAlignment="1">
      <alignment horizontal="center" vertical="center"/>
    </xf>
    <xf numFmtId="0" fontId="17" fillId="6" borderId="126" xfId="0" applyFont="1" applyFill="1" applyBorder="1" applyAlignment="1">
      <alignment horizontal="center" vertical="center"/>
    </xf>
    <xf numFmtId="0" fontId="17" fillId="6" borderId="133" xfId="0" applyFont="1" applyFill="1" applyBorder="1" applyAlignment="1">
      <alignment horizontal="center" vertical="center"/>
    </xf>
    <xf numFmtId="0" fontId="78" fillId="6" borderId="128" xfId="0" applyFont="1" applyFill="1" applyBorder="1" applyAlignment="1">
      <alignment vertical="center"/>
    </xf>
    <xf numFmtId="0" fontId="78" fillId="6" borderId="129" xfId="0" applyFont="1" applyFill="1" applyBorder="1" applyAlignment="1">
      <alignment vertical="center"/>
    </xf>
    <xf numFmtId="0" fontId="78" fillId="6" borderId="0" xfId="0" applyFont="1" applyFill="1" applyAlignment="1">
      <alignment vertical="center"/>
    </xf>
    <xf numFmtId="0" fontId="51" fillId="6" borderId="128" xfId="0" applyFont="1" applyFill="1" applyBorder="1" applyAlignment="1">
      <alignment vertical="center"/>
    </xf>
    <xf numFmtId="0" fontId="51" fillId="6" borderId="129" xfId="0" applyFont="1" applyFill="1" applyBorder="1" applyAlignment="1">
      <alignment vertical="center"/>
    </xf>
    <xf numFmtId="0" fontId="54" fillId="6" borderId="0" xfId="0" applyFont="1" applyFill="1" applyAlignment="1">
      <alignment vertical="center"/>
    </xf>
    <xf numFmtId="0" fontId="5" fillId="9" borderId="130" xfId="0" applyFont="1" applyFill="1" applyBorder="1" applyAlignment="1">
      <alignment vertical="center"/>
    </xf>
    <xf numFmtId="0" fontId="5" fillId="9" borderId="131" xfId="0" applyFont="1" applyFill="1" applyBorder="1" applyAlignment="1">
      <alignment vertical="center"/>
    </xf>
    <xf numFmtId="0" fontId="5" fillId="9" borderId="132" xfId="0" applyFont="1" applyFill="1" applyBorder="1" applyAlignment="1">
      <alignment vertical="center"/>
    </xf>
    <xf numFmtId="0" fontId="51" fillId="2" borderId="138" xfId="0" applyFont="1" applyFill="1" applyBorder="1" applyAlignment="1">
      <alignment horizontal="right" vertical="center"/>
    </xf>
    <xf numFmtId="0" fontId="53" fillId="2" borderId="137" xfId="0" applyFont="1" applyFill="1" applyBorder="1" applyAlignment="1">
      <alignment horizontal="center" vertical="center" wrapText="1"/>
    </xf>
    <xf numFmtId="0" fontId="51" fillId="2" borderId="137" xfId="0" applyFont="1" applyFill="1" applyBorder="1" applyAlignment="1">
      <alignment horizontal="right" vertical="center"/>
    </xf>
    <xf numFmtId="167" fontId="55" fillId="2" borderId="137" xfId="4" applyNumberFormat="1" applyFont="1" applyFill="1" applyBorder="1" applyAlignment="1">
      <alignment horizontal="center" vertical="center"/>
    </xf>
    <xf numFmtId="164" fontId="51" fillId="2" borderId="137" xfId="1" applyFont="1" applyFill="1" applyBorder="1" applyAlignment="1">
      <alignment vertical="center"/>
    </xf>
    <xf numFmtId="0" fontId="51" fillId="2" borderId="139" xfId="0" applyFont="1" applyFill="1" applyBorder="1" applyAlignment="1">
      <alignment horizontal="right" vertical="center"/>
    </xf>
    <xf numFmtId="167" fontId="55" fillId="2" borderId="138" xfId="4" applyNumberFormat="1" applyFont="1" applyFill="1" applyBorder="1" applyAlignment="1">
      <alignment horizontal="center" vertical="center"/>
    </xf>
    <xf numFmtId="164" fontId="51" fillId="2" borderId="138" xfId="1" applyFont="1" applyFill="1" applyBorder="1" applyAlignment="1">
      <alignment vertical="center"/>
    </xf>
    <xf numFmtId="164" fontId="54" fillId="2" borderId="138" xfId="1" applyFont="1" applyFill="1" applyBorder="1" applyAlignment="1">
      <alignment horizontal="center" vertical="center"/>
    </xf>
    <xf numFmtId="164" fontId="54" fillId="2" borderId="138" xfId="1" applyFont="1" applyFill="1" applyBorder="1" applyAlignment="1">
      <alignment vertical="center"/>
    </xf>
    <xf numFmtId="169" fontId="56" fillId="2" borderId="19" xfId="0" applyNumberFormat="1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85" fillId="6" borderId="0" xfId="0" applyFont="1" applyFill="1" applyAlignment="1">
      <alignment horizontal="right" vertical="top"/>
    </xf>
    <xf numFmtId="0" fontId="85" fillId="6" borderId="83" xfId="0" applyFont="1" applyFill="1" applyBorder="1" applyAlignment="1">
      <alignment horizontal="right" vertical="top" indent="1"/>
    </xf>
    <xf numFmtId="0" fontId="87" fillId="6" borderId="83" xfId="0" applyFont="1" applyFill="1" applyBorder="1" applyAlignment="1">
      <alignment horizontal="right" vertical="center" indent="1"/>
    </xf>
    <xf numFmtId="0" fontId="87" fillId="6" borderId="0" xfId="0" applyFont="1" applyFill="1" applyAlignment="1">
      <alignment horizontal="right" vertical="center" indent="1"/>
    </xf>
    <xf numFmtId="0" fontId="82" fillId="6" borderId="137" xfId="0" applyFont="1" applyFill="1" applyBorder="1" applyAlignment="1">
      <alignment horizontal="center" vertical="center" wrapText="1"/>
    </xf>
    <xf numFmtId="0" fontId="36" fillId="2" borderId="142" xfId="5" applyFont="1" applyFill="1" applyBorder="1" applyAlignment="1">
      <alignment horizontal="right" vertical="center"/>
    </xf>
    <xf numFmtId="0" fontId="42" fillId="2" borderId="143" xfId="5" applyFont="1" applyFill="1" applyBorder="1" applyAlignment="1">
      <alignment horizontal="center" vertical="center"/>
    </xf>
    <xf numFmtId="0" fontId="26" fillId="2" borderId="141" xfId="5" applyFont="1" applyFill="1" applyBorder="1" applyAlignment="1">
      <alignment horizontal="center" vertical="center"/>
    </xf>
    <xf numFmtId="171" fontId="26" fillId="2" borderId="141" xfId="6" applyNumberFormat="1" applyFont="1" applyFill="1" applyBorder="1" applyAlignment="1">
      <alignment horizontal="center" vertical="center"/>
    </xf>
    <xf numFmtId="164" fontId="29" fillId="0" borderId="141" xfId="1" applyFont="1" applyFill="1" applyBorder="1" applyAlignment="1">
      <alignment vertical="center"/>
    </xf>
    <xf numFmtId="166" fontId="5" fillId="3" borderId="141" xfId="0" applyNumberFormat="1" applyFont="1" applyFill="1" applyBorder="1" applyAlignment="1">
      <alignment vertical="center"/>
    </xf>
    <xf numFmtId="166" fontId="29" fillId="0" borderId="141" xfId="1" applyNumberFormat="1" applyFont="1" applyFill="1" applyBorder="1" applyAlignment="1">
      <alignment vertical="center"/>
    </xf>
    <xf numFmtId="0" fontId="14" fillId="0" borderId="141" xfId="1" applyNumberFormat="1" applyFont="1" applyFill="1" applyBorder="1" applyAlignment="1">
      <alignment horizontal="center" vertical="center"/>
    </xf>
    <xf numFmtId="164" fontId="5" fillId="0" borderId="141" xfId="1" applyFont="1" applyFill="1" applyBorder="1" applyAlignment="1">
      <alignment vertical="center"/>
    </xf>
    <xf numFmtId="0" fontId="29" fillId="18" borderId="141" xfId="1" applyNumberFormat="1" applyFont="1" applyFill="1" applyBorder="1" applyAlignment="1">
      <alignment horizontal="center" vertical="center"/>
    </xf>
    <xf numFmtId="0" fontId="29" fillId="18" borderId="144" xfId="1" applyNumberFormat="1" applyFont="1" applyFill="1" applyBorder="1" applyAlignment="1">
      <alignment horizontal="center" vertical="center"/>
    </xf>
    <xf numFmtId="0" fontId="41" fillId="14" borderId="141" xfId="0" applyFont="1" applyFill="1" applyBorder="1" applyAlignment="1">
      <alignment horizontal="center" vertical="center" wrapText="1"/>
    </xf>
    <xf numFmtId="0" fontId="5" fillId="14" borderId="141" xfId="0" applyFont="1" applyFill="1" applyBorder="1" applyAlignment="1">
      <alignment horizontal="center" vertical="center" wrapText="1"/>
    </xf>
    <xf numFmtId="0" fontId="14" fillId="14" borderId="146" xfId="0" applyFont="1" applyFill="1" applyBorder="1" applyAlignment="1">
      <alignment horizontal="center" vertical="center" wrapText="1"/>
    </xf>
    <xf numFmtId="0" fontId="36" fillId="2" borderId="149" xfId="5" applyFont="1" applyFill="1" applyBorder="1" applyAlignment="1">
      <alignment horizontal="right" vertical="center"/>
    </xf>
    <xf numFmtId="0" fontId="42" fillId="2" borderId="150" xfId="5" applyFont="1" applyFill="1" applyBorder="1" applyAlignment="1">
      <alignment horizontal="center" vertical="center"/>
    </xf>
    <xf numFmtId="0" fontId="26" fillId="2" borderId="148" xfId="5" applyFont="1" applyFill="1" applyBorder="1" applyAlignment="1">
      <alignment horizontal="center" vertical="center"/>
    </xf>
    <xf numFmtId="171" fontId="26" fillId="2" borderId="148" xfId="6" applyNumberFormat="1" applyFont="1" applyFill="1" applyBorder="1" applyAlignment="1">
      <alignment horizontal="center" vertical="center"/>
    </xf>
    <xf numFmtId="164" fontId="29" fillId="0" borderId="148" xfId="1" applyFont="1" applyFill="1" applyBorder="1" applyAlignment="1">
      <alignment vertical="center"/>
    </xf>
    <xf numFmtId="166" fontId="5" fillId="3" borderId="148" xfId="0" applyNumberFormat="1" applyFont="1" applyFill="1" applyBorder="1" applyAlignment="1">
      <alignment vertical="center"/>
    </xf>
    <xf numFmtId="171" fontId="45" fillId="2" borderId="141" xfId="6" applyNumberFormat="1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 wrapText="1"/>
    </xf>
    <xf numFmtId="9" fontId="39" fillId="0" borderId="26" xfId="0" applyNumberFormat="1" applyFont="1" applyBorder="1" applyAlignment="1">
      <alignment horizontal="center" vertical="center"/>
    </xf>
    <xf numFmtId="0" fontId="41" fillId="14" borderId="152" xfId="0" applyFont="1" applyFill="1" applyBorder="1" applyAlignment="1">
      <alignment horizontal="center" vertical="center" wrapText="1"/>
    </xf>
    <xf numFmtId="0" fontId="42" fillId="2" borderId="141" xfId="0" applyFont="1" applyFill="1" applyBorder="1" applyAlignment="1">
      <alignment horizontal="center" vertical="center" wrapText="1"/>
    </xf>
    <xf numFmtId="0" fontId="42" fillId="2" borderId="144" xfId="0" applyFont="1" applyFill="1" applyBorder="1" applyAlignment="1">
      <alignment horizontal="center" vertical="center" wrapText="1"/>
    </xf>
    <xf numFmtId="0" fontId="49" fillId="16" borderId="156" xfId="1" applyNumberFormat="1" applyFont="1" applyFill="1" applyBorder="1" applyAlignment="1">
      <alignment horizontal="center" vertical="center"/>
    </xf>
    <xf numFmtId="164" fontId="14" fillId="0" borderId="156" xfId="1" applyFont="1" applyFill="1" applyBorder="1" applyAlignment="1">
      <alignment vertical="center"/>
    </xf>
    <xf numFmtId="0" fontId="6" fillId="6" borderId="6" xfId="0" applyFont="1" applyFill="1" applyBorder="1" applyAlignment="1">
      <alignment horizontal="center" vertical="center" wrapText="1"/>
    </xf>
    <xf numFmtId="0" fontId="67" fillId="10" borderId="69" xfId="0" applyFont="1" applyFill="1" applyBorder="1" applyAlignment="1">
      <alignment horizontal="center" vertical="center" wrapText="1"/>
    </xf>
    <xf numFmtId="0" fontId="67" fillId="10" borderId="70" xfId="0" applyFont="1" applyFill="1" applyBorder="1" applyAlignment="1">
      <alignment horizontal="center" vertical="center"/>
    </xf>
    <xf numFmtId="0" fontId="52" fillId="6" borderId="10" xfId="0" applyFont="1" applyFill="1" applyBorder="1" applyAlignment="1">
      <alignment horizontal="center" vertical="center"/>
    </xf>
    <xf numFmtId="0" fontId="52" fillId="6" borderId="11" xfId="0" applyFont="1" applyFill="1" applyBorder="1" applyAlignment="1">
      <alignment horizontal="center" vertical="center"/>
    </xf>
    <xf numFmtId="0" fontId="52" fillId="6" borderId="8" xfId="0" applyFont="1" applyFill="1" applyBorder="1" applyAlignment="1">
      <alignment horizontal="center" vertical="center"/>
    </xf>
    <xf numFmtId="9" fontId="11" fillId="2" borderId="10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center" vertical="center"/>
    </xf>
    <xf numFmtId="0" fontId="4" fillId="6" borderId="79" xfId="0" applyFont="1" applyFill="1" applyBorder="1" applyAlignment="1">
      <alignment horizontal="center" vertical="center"/>
    </xf>
    <xf numFmtId="0" fontId="4" fillId="6" borderId="80" xfId="0" applyFont="1" applyFill="1" applyBorder="1" applyAlignment="1">
      <alignment horizontal="center" vertical="center"/>
    </xf>
    <xf numFmtId="0" fontId="76" fillId="6" borderId="80" xfId="0" applyFont="1" applyFill="1" applyBorder="1" applyAlignment="1">
      <alignment horizontal="center" vertical="center" wrapText="1"/>
    </xf>
    <xf numFmtId="0" fontId="76" fillId="6" borderId="80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0" fontId="5" fillId="9" borderId="43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9" fontId="8" fillId="2" borderId="10" xfId="0" applyNumberFormat="1" applyFont="1" applyFill="1" applyBorder="1" applyAlignment="1">
      <alignment horizontal="center" vertical="center"/>
    </xf>
    <xf numFmtId="9" fontId="8" fillId="2" borderId="8" xfId="0" applyNumberFormat="1" applyFont="1" applyFill="1" applyBorder="1" applyAlignment="1">
      <alignment horizontal="center" vertical="center"/>
    </xf>
    <xf numFmtId="0" fontId="67" fillId="10" borderId="72" xfId="0" applyFont="1" applyFill="1" applyBorder="1" applyAlignment="1">
      <alignment horizontal="center" vertical="center" wrapText="1"/>
    </xf>
    <xf numFmtId="0" fontId="67" fillId="10" borderId="7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0" fontId="19" fillId="0" borderId="1" xfId="0" applyFont="1" applyBorder="1"/>
    <xf numFmtId="0" fontId="19" fillId="0" borderId="4" xfId="0" applyFont="1" applyBorder="1"/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67" fillId="10" borderId="70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7" fillId="6" borderId="113" xfId="0" applyFont="1" applyFill="1" applyBorder="1" applyAlignment="1">
      <alignment horizontal="center" vertical="center" textRotation="90"/>
    </xf>
    <xf numFmtId="0" fontId="57" fillId="6" borderId="114" xfId="0" applyFont="1" applyFill="1" applyBorder="1" applyAlignment="1">
      <alignment horizontal="center" vertical="center" textRotation="90"/>
    </xf>
    <xf numFmtId="0" fontId="57" fillId="6" borderId="115" xfId="0" applyFont="1" applyFill="1" applyBorder="1" applyAlignment="1">
      <alignment horizontal="center" vertical="center" textRotation="90"/>
    </xf>
    <xf numFmtId="0" fontId="32" fillId="6" borderId="47" xfId="0" applyFont="1" applyFill="1" applyBorder="1" applyAlignment="1">
      <alignment horizontal="center" vertical="center"/>
    </xf>
    <xf numFmtId="0" fontId="32" fillId="6" borderId="109" xfId="0" applyFont="1" applyFill="1" applyBorder="1" applyAlignment="1">
      <alignment horizontal="center" vertical="center"/>
    </xf>
    <xf numFmtId="0" fontId="68" fillId="4" borderId="77" xfId="0" applyFont="1" applyFill="1" applyBorder="1" applyAlignment="1">
      <alignment horizontal="center" vertical="center"/>
    </xf>
    <xf numFmtId="0" fontId="68" fillId="4" borderId="76" xfId="0" applyFont="1" applyFill="1" applyBorder="1" applyAlignment="1">
      <alignment horizontal="center" vertical="center"/>
    </xf>
    <xf numFmtId="0" fontId="68" fillId="4" borderId="96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17" xfId="0" applyFont="1" applyFill="1" applyBorder="1" applyAlignment="1">
      <alignment horizontal="center" vertical="center"/>
    </xf>
    <xf numFmtId="0" fontId="22" fillId="12" borderId="73" xfId="0" applyFont="1" applyFill="1" applyBorder="1" applyAlignment="1">
      <alignment horizontal="center" vertical="center" wrapText="1"/>
    </xf>
    <xf numFmtId="0" fontId="22" fillId="12" borderId="74" xfId="0" applyFont="1" applyFill="1" applyBorder="1" applyAlignment="1">
      <alignment horizontal="center" vertical="center" wrapText="1"/>
    </xf>
    <xf numFmtId="0" fontId="22" fillId="12" borderId="76" xfId="0" applyFont="1" applyFill="1" applyBorder="1" applyAlignment="1">
      <alignment horizontal="center" vertical="center" wrapText="1"/>
    </xf>
    <xf numFmtId="0" fontId="70" fillId="4" borderId="57" xfId="0" applyFont="1" applyFill="1" applyBorder="1" applyAlignment="1">
      <alignment horizontal="center" vertical="center"/>
    </xf>
    <xf numFmtId="0" fontId="70" fillId="4" borderId="75" xfId="0" applyFont="1" applyFill="1" applyBorder="1" applyAlignment="1">
      <alignment horizontal="center" vertical="center"/>
    </xf>
    <xf numFmtId="0" fontId="24" fillId="4" borderId="97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71" fillId="4" borderId="95" xfId="0" applyFont="1" applyFill="1" applyBorder="1" applyAlignment="1">
      <alignment horizontal="center" vertical="center"/>
    </xf>
    <xf numFmtId="0" fontId="71" fillId="4" borderId="76" xfId="0" applyFont="1" applyFill="1" applyBorder="1" applyAlignment="1">
      <alignment horizontal="center" vertical="center"/>
    </xf>
    <xf numFmtId="0" fontId="71" fillId="4" borderId="78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28" fillId="2" borderId="99" xfId="0" applyFont="1" applyFill="1" applyBorder="1" applyAlignment="1">
      <alignment horizontal="center" vertical="center" textRotation="90"/>
    </xf>
    <xf numFmtId="0" fontId="28" fillId="2" borderId="103" xfId="0" applyFont="1" applyFill="1" applyBorder="1" applyAlignment="1">
      <alignment horizontal="center" vertical="center" textRotation="90"/>
    </xf>
    <xf numFmtId="0" fontId="69" fillId="2" borderId="15" xfId="0" applyFont="1" applyFill="1" applyBorder="1" applyAlignment="1">
      <alignment horizontal="center" vertical="center" textRotation="90" wrapText="1"/>
    </xf>
    <xf numFmtId="0" fontId="69" fillId="2" borderId="39" xfId="0" applyFont="1" applyFill="1" applyBorder="1" applyAlignment="1">
      <alignment horizontal="center" vertical="center" textRotation="90" wrapText="1"/>
    </xf>
    <xf numFmtId="0" fontId="33" fillId="2" borderId="4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7" xfId="0" applyFont="1" applyFill="1" applyBorder="1" applyAlignment="1">
      <alignment horizontal="center" vertical="center" wrapText="1"/>
    </xf>
    <xf numFmtId="0" fontId="69" fillId="13" borderId="15" xfId="0" applyFont="1" applyFill="1" applyBorder="1" applyAlignment="1">
      <alignment horizontal="center" vertical="center" textRotation="90" wrapText="1"/>
    </xf>
    <xf numFmtId="0" fontId="69" fillId="13" borderId="39" xfId="0" applyFont="1" applyFill="1" applyBorder="1" applyAlignment="1">
      <alignment horizontal="center" vertical="center" textRotation="90" wrapText="1"/>
    </xf>
    <xf numFmtId="0" fontId="28" fillId="0" borderId="106" xfId="0" applyFont="1" applyBorder="1" applyAlignment="1">
      <alignment horizontal="center" vertical="center" textRotation="90"/>
    </xf>
    <xf numFmtId="0" fontId="28" fillId="0" borderId="99" xfId="0" applyFont="1" applyBorder="1" applyAlignment="1">
      <alignment horizontal="center" vertical="center" textRotation="90"/>
    </xf>
    <xf numFmtId="0" fontId="28" fillId="0" borderId="103" xfId="0" applyFont="1" applyBorder="1" applyAlignment="1">
      <alignment horizontal="center" vertical="center" textRotation="90"/>
    </xf>
    <xf numFmtId="0" fontId="69" fillId="2" borderId="45" xfId="0" applyFont="1" applyFill="1" applyBorder="1" applyAlignment="1">
      <alignment horizontal="center" vertical="center" textRotation="90" wrapText="1"/>
    </xf>
    <xf numFmtId="0" fontId="4" fillId="6" borderId="80" xfId="0" applyFont="1" applyFill="1" applyBorder="1" applyAlignment="1">
      <alignment horizontal="right" vertical="center" indent="1"/>
    </xf>
    <xf numFmtId="0" fontId="4" fillId="6" borderId="81" xfId="0" applyFont="1" applyFill="1" applyBorder="1" applyAlignment="1">
      <alignment horizontal="right" vertical="center" indent="1"/>
    </xf>
    <xf numFmtId="0" fontId="20" fillId="6" borderId="79" xfId="0" applyFont="1" applyFill="1" applyBorder="1" applyAlignment="1">
      <alignment horizontal="center" vertical="center"/>
    </xf>
    <xf numFmtId="0" fontId="20" fillId="6" borderId="80" xfId="0" applyFont="1" applyFill="1" applyBorder="1" applyAlignment="1">
      <alignment horizontal="center" vertical="center"/>
    </xf>
    <xf numFmtId="0" fontId="41" fillId="14" borderId="145" xfId="0" applyFont="1" applyFill="1" applyBorder="1" applyAlignment="1">
      <alignment horizontal="center" vertical="center" wrapText="1"/>
    </xf>
    <xf numFmtId="0" fontId="41" fillId="14" borderId="151" xfId="0" applyFont="1" applyFill="1" applyBorder="1" applyAlignment="1">
      <alignment horizontal="center" vertical="center" wrapText="1"/>
    </xf>
    <xf numFmtId="0" fontId="37" fillId="3" borderId="153" xfId="0" applyFont="1" applyFill="1" applyBorder="1" applyAlignment="1">
      <alignment horizontal="center" vertical="center"/>
    </xf>
    <xf numFmtId="0" fontId="37" fillId="3" borderId="154" xfId="0" applyFont="1" applyFill="1" applyBorder="1" applyAlignment="1">
      <alignment horizontal="center" vertical="center"/>
    </xf>
    <xf numFmtId="0" fontId="37" fillId="3" borderId="155" xfId="0" applyFont="1" applyFill="1" applyBorder="1" applyAlignment="1">
      <alignment horizontal="center" vertical="center"/>
    </xf>
    <xf numFmtId="0" fontId="40" fillId="2" borderId="30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43" fillId="0" borderId="86" xfId="0" applyFont="1" applyBorder="1" applyAlignment="1">
      <alignment horizontal="center" vertical="center" textRotation="90"/>
    </xf>
    <xf numFmtId="0" fontId="43" fillId="0" borderId="87" xfId="0" applyFont="1" applyBorder="1" applyAlignment="1">
      <alignment horizontal="center" vertical="center" textRotation="90"/>
    </xf>
    <xf numFmtId="0" fontId="43" fillId="0" borderId="140" xfId="0" applyFont="1" applyBorder="1" applyAlignment="1">
      <alignment horizontal="center" vertical="center" textRotation="90"/>
    </xf>
    <xf numFmtId="0" fontId="38" fillId="0" borderId="26" xfId="0" applyFont="1" applyBorder="1" applyAlignment="1">
      <alignment horizontal="center" vertical="center" textRotation="90" wrapText="1"/>
    </xf>
    <xf numFmtId="0" fontId="38" fillId="0" borderId="25" xfId="0" applyFont="1" applyBorder="1" applyAlignment="1">
      <alignment horizontal="center" vertical="center" textRotation="90" wrapText="1"/>
    </xf>
    <xf numFmtId="0" fontId="38" fillId="0" borderId="28" xfId="0" applyFont="1" applyBorder="1" applyAlignment="1">
      <alignment horizontal="center" vertical="center" textRotation="90" wrapText="1"/>
    </xf>
    <xf numFmtId="0" fontId="38" fillId="0" borderId="27" xfId="0" applyFont="1" applyBorder="1" applyAlignment="1">
      <alignment horizontal="center" vertical="center" textRotation="90" wrapText="1"/>
    </xf>
    <xf numFmtId="0" fontId="38" fillId="0" borderId="141" xfId="0" applyFont="1" applyBorder="1" applyAlignment="1">
      <alignment horizontal="center" vertical="center" textRotation="90" wrapText="1"/>
    </xf>
    <xf numFmtId="0" fontId="43" fillId="17" borderId="147" xfId="0" applyFont="1" applyFill="1" applyBorder="1" applyAlignment="1">
      <alignment horizontal="center" vertical="center" textRotation="90"/>
    </xf>
    <xf numFmtId="0" fontId="43" fillId="17" borderId="86" xfId="0" applyFont="1" applyFill="1" applyBorder="1" applyAlignment="1">
      <alignment horizontal="center" vertical="center" textRotation="90"/>
    </xf>
    <xf numFmtId="0" fontId="43" fillId="17" borderId="87" xfId="0" applyFont="1" applyFill="1" applyBorder="1" applyAlignment="1">
      <alignment horizontal="center" vertical="center" textRotation="90"/>
    </xf>
    <xf numFmtId="0" fontId="43" fillId="17" borderId="90" xfId="0" applyFont="1" applyFill="1" applyBorder="1" applyAlignment="1">
      <alignment horizontal="center" vertical="center" textRotation="90"/>
    </xf>
    <xf numFmtId="0" fontId="43" fillId="17" borderId="140" xfId="0" applyFont="1" applyFill="1" applyBorder="1" applyAlignment="1">
      <alignment horizontal="center" vertical="center" textRotation="90"/>
    </xf>
    <xf numFmtId="0" fontId="38" fillId="0" borderId="148" xfId="0" applyFont="1" applyBorder="1" applyAlignment="1">
      <alignment horizontal="center" vertical="center" textRotation="90" wrapText="1"/>
    </xf>
    <xf numFmtId="0" fontId="42" fillId="14" borderId="151" xfId="0" applyFont="1" applyFill="1" applyBorder="1" applyAlignment="1">
      <alignment horizontal="center" vertical="center"/>
    </xf>
    <xf numFmtId="0" fontId="42" fillId="14" borderId="141" xfId="0" applyFont="1" applyFill="1" applyBorder="1" applyAlignment="1">
      <alignment horizontal="center" vertical="center"/>
    </xf>
    <xf numFmtId="0" fontId="22" fillId="15" borderId="25" xfId="0" applyFont="1" applyFill="1" applyBorder="1" applyAlignment="1">
      <alignment horizontal="center" vertical="center" wrapText="1"/>
    </xf>
    <xf numFmtId="0" fontId="36" fillId="3" borderId="54" xfId="0" applyFont="1" applyFill="1" applyBorder="1" applyAlignment="1">
      <alignment horizontal="center" vertical="center"/>
    </xf>
    <xf numFmtId="0" fontId="36" fillId="3" borderId="26" xfId="0" applyFont="1" applyFill="1" applyBorder="1" applyAlignment="1">
      <alignment horizontal="center" vertical="center"/>
    </xf>
    <xf numFmtId="0" fontId="64" fillId="2" borderId="55" xfId="0" applyFont="1" applyFill="1" applyBorder="1" applyAlignment="1">
      <alignment horizontal="center" vertical="center"/>
    </xf>
    <xf numFmtId="0" fontId="65" fillId="2" borderId="120" xfId="0" applyFont="1" applyFill="1" applyBorder="1" applyAlignment="1">
      <alignment horizontal="center" vertical="center"/>
    </xf>
    <xf numFmtId="0" fontId="74" fillId="2" borderId="122" xfId="0" applyFont="1" applyFill="1" applyBorder="1" applyAlignment="1">
      <alignment horizontal="center" vertical="center" wrapText="1"/>
    </xf>
    <xf numFmtId="0" fontId="74" fillId="2" borderId="123" xfId="0" applyFont="1" applyFill="1" applyBorder="1" applyAlignment="1">
      <alignment horizontal="center" vertical="center"/>
    </xf>
    <xf numFmtId="0" fontId="74" fillId="2" borderId="124" xfId="0" applyFont="1" applyFill="1" applyBorder="1" applyAlignment="1">
      <alignment horizontal="center" vertical="center"/>
    </xf>
    <xf numFmtId="0" fontId="74" fillId="2" borderId="55" xfId="0" applyFont="1" applyFill="1" applyBorder="1" applyAlignment="1">
      <alignment horizontal="center" vertical="center"/>
    </xf>
    <xf numFmtId="0" fontId="74" fillId="2" borderId="119" xfId="0" applyFont="1" applyFill="1" applyBorder="1" applyAlignment="1">
      <alignment horizontal="center" vertical="center"/>
    </xf>
    <xf numFmtId="0" fontId="74" fillId="2" borderId="118" xfId="0" applyFont="1" applyFill="1" applyBorder="1" applyAlignment="1">
      <alignment horizontal="center" vertical="center"/>
    </xf>
    <xf numFmtId="0" fontId="20" fillId="6" borderId="125" xfId="0" applyFont="1" applyFill="1" applyBorder="1" applyAlignment="1">
      <alignment horizontal="center" vertical="center"/>
    </xf>
    <xf numFmtId="0" fontId="20" fillId="6" borderId="126" xfId="0" applyFont="1" applyFill="1" applyBorder="1" applyAlignment="1">
      <alignment horizontal="center" vertical="center"/>
    </xf>
    <xf numFmtId="0" fontId="76" fillId="6" borderId="126" xfId="0" applyFont="1" applyFill="1" applyBorder="1" applyAlignment="1">
      <alignment horizontal="center" vertical="center" wrapText="1"/>
    </xf>
    <xf numFmtId="0" fontId="76" fillId="6" borderId="126" xfId="0" applyFont="1" applyFill="1" applyBorder="1" applyAlignment="1">
      <alignment horizontal="center" vertical="center"/>
    </xf>
    <xf numFmtId="0" fontId="64" fillId="2" borderId="122" xfId="0" applyFont="1" applyFill="1" applyBorder="1" applyAlignment="1">
      <alignment horizontal="center" vertical="center"/>
    </xf>
    <xf numFmtId="0" fontId="65" fillId="2" borderId="124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 wrapText="1"/>
    </xf>
    <xf numFmtId="0" fontId="72" fillId="0" borderId="21" xfId="0" applyFont="1" applyBorder="1" applyAlignment="1">
      <alignment horizontal="center" vertical="center" textRotation="90"/>
    </xf>
    <xf numFmtId="0" fontId="72" fillId="0" borderId="20" xfId="0" applyFont="1" applyBorder="1" applyAlignment="1">
      <alignment horizontal="center" vertical="center" textRotation="90"/>
    </xf>
    <xf numFmtId="0" fontId="73" fillId="7" borderId="21" xfId="0" applyFont="1" applyFill="1" applyBorder="1" applyAlignment="1">
      <alignment horizontal="center" vertical="center" textRotation="90" wrapText="1"/>
    </xf>
    <xf numFmtId="0" fontId="73" fillId="7" borderId="20" xfId="0" applyFont="1" applyFill="1" applyBorder="1" applyAlignment="1">
      <alignment horizontal="center" vertical="center" textRotation="90" wrapText="1"/>
    </xf>
    <xf numFmtId="0" fontId="62" fillId="7" borderId="21" xfId="0" applyFont="1" applyFill="1" applyBorder="1" applyAlignment="1">
      <alignment horizontal="center" vertical="center"/>
    </xf>
    <xf numFmtId="0" fontId="62" fillId="6" borderId="20" xfId="0" applyFont="1" applyFill="1" applyBorder="1" applyAlignment="1">
      <alignment horizontal="center" vertical="center"/>
    </xf>
    <xf numFmtId="0" fontId="79" fillId="6" borderId="59" xfId="0" applyFont="1" applyFill="1" applyBorder="1" applyAlignment="1">
      <alignment horizontal="right" vertical="center"/>
    </xf>
    <xf numFmtId="0" fontId="83" fillId="6" borderId="136" xfId="0" applyFont="1" applyFill="1" applyBorder="1" applyAlignment="1">
      <alignment horizontal="center" vertical="center"/>
    </xf>
    <xf numFmtId="0" fontId="53" fillId="2" borderId="139" xfId="0" applyFont="1" applyFill="1" applyBorder="1" applyAlignment="1">
      <alignment horizontal="center" vertical="center" wrapText="1"/>
    </xf>
    <xf numFmtId="0" fontId="53" fillId="2" borderId="138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 wrapText="1"/>
    </xf>
    <xf numFmtId="0" fontId="84" fillId="6" borderId="134" xfId="0" applyFont="1" applyFill="1" applyBorder="1" applyAlignment="1">
      <alignment horizontal="center" vertical="center"/>
    </xf>
    <xf numFmtId="0" fontId="84" fillId="6" borderId="135" xfId="0" applyFont="1" applyFill="1" applyBorder="1" applyAlignment="1">
      <alignment horizontal="center" vertical="center"/>
    </xf>
    <xf numFmtId="9" fontId="77" fillId="2" borderId="137" xfId="0" applyNumberFormat="1" applyFont="1" applyFill="1" applyBorder="1" applyAlignment="1">
      <alignment horizontal="center" vertical="center"/>
    </xf>
    <xf numFmtId="0" fontId="81" fillId="6" borderId="137" xfId="0" applyFont="1" applyFill="1" applyBorder="1" applyAlignment="1">
      <alignment horizontal="center" vertical="center" wrapText="1"/>
    </xf>
  </cellXfs>
  <cellStyles count="7">
    <cellStyle name="Millares" xfId="4" builtinId="3"/>
    <cellStyle name="Millares 2" xfId="6" xr:uid="{00000000-0005-0000-0000-000001000000}"/>
    <cellStyle name="Moneda" xfId="1" builtinId="4"/>
    <cellStyle name="Moneda 2" xfId="2" xr:uid="{00000000-0005-0000-0000-000003000000}"/>
    <cellStyle name="Moneda 3" xfId="3" xr:uid="{00000000-0005-0000-0000-000004000000}"/>
    <cellStyle name="Normal" xfId="0" builtinId="0"/>
    <cellStyle name="Normal 2" xfId="5" xr:uid="{00000000-0005-0000-0000-000006000000}"/>
  </cellStyles>
  <dxfs count="5"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FFFFCC"/>
      <color rgb="FF008000"/>
      <color rgb="FFEEE1D7"/>
      <color rgb="FFCC66FF"/>
      <color rgb="FF66FFFF"/>
      <color rgb="FFFF99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85726</xdr:rowOff>
    </xdr:from>
    <xdr:to>
      <xdr:col>4</xdr:col>
      <xdr:colOff>409575</xdr:colOff>
      <xdr:row>0</xdr:row>
      <xdr:rowOff>776488</xdr:rowOff>
    </xdr:to>
    <xdr:pic>
      <xdr:nvPicPr>
        <xdr:cNvPr id="3" name="2 Imagen" descr="AITANA New Logo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898" b="17966"/>
        <a:stretch>
          <a:fillRect/>
        </a:stretch>
      </xdr:blipFill>
      <xdr:spPr>
        <a:xfrm>
          <a:off x="209550" y="85726"/>
          <a:ext cx="1857375" cy="690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176744</xdr:colOff>
      <xdr:row>0</xdr:row>
      <xdr:rowOff>82551</xdr:rowOff>
    </xdr:from>
    <xdr:to>
      <xdr:col>3</xdr:col>
      <xdr:colOff>571501</xdr:colOff>
      <xdr:row>0</xdr:row>
      <xdr:rowOff>767524</xdr:rowOff>
    </xdr:to>
    <xdr:pic>
      <xdr:nvPicPr>
        <xdr:cNvPr id="2" name="1 Imagen" descr="Kuné Facebook Foto de Portad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262469" y="82551"/>
          <a:ext cx="1699682" cy="684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3</xdr:col>
      <xdr:colOff>547157</xdr:colOff>
      <xdr:row>0</xdr:row>
      <xdr:rowOff>770698</xdr:rowOff>
    </xdr:to>
    <xdr:pic>
      <xdr:nvPicPr>
        <xdr:cNvPr id="4" name="1 Imagen" descr="Kuné Facebook Foto de Portada.png">
          <a:extLst>
            <a:ext uri="{FF2B5EF4-FFF2-40B4-BE49-F238E27FC236}">
              <a16:creationId xmlns:a16="http://schemas.microsoft.com/office/drawing/2014/main" id="{7EDCCC90-E87C-4A92-9740-CF151763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152400" y="85725"/>
          <a:ext cx="1699682" cy="684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6</xdr:col>
      <xdr:colOff>328082</xdr:colOff>
      <xdr:row>0</xdr:row>
      <xdr:rowOff>751648</xdr:rowOff>
    </xdr:to>
    <xdr:pic>
      <xdr:nvPicPr>
        <xdr:cNvPr id="4" name="1 Imagen" descr="Kuné Facebook Foto de Portada.png">
          <a:extLst>
            <a:ext uri="{FF2B5EF4-FFF2-40B4-BE49-F238E27FC236}">
              <a16:creationId xmlns:a16="http://schemas.microsoft.com/office/drawing/2014/main" id="{6D52CD46-1D70-4AC2-BD30-04ADA96FA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47625" y="66675"/>
          <a:ext cx="1699682" cy="684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38100</xdr:rowOff>
    </xdr:from>
    <xdr:to>
      <xdr:col>2</xdr:col>
      <xdr:colOff>1057275</xdr:colOff>
      <xdr:row>0</xdr:row>
      <xdr:rowOff>666750</xdr:rowOff>
    </xdr:to>
    <xdr:pic>
      <xdr:nvPicPr>
        <xdr:cNvPr id="2" name="1 Imagen" descr="AITANA New Logo horizontal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0381" b="15848"/>
        <a:stretch>
          <a:fillRect/>
        </a:stretch>
      </xdr:blipFill>
      <xdr:spPr bwMode="auto">
        <a:xfrm>
          <a:off x="2495550" y="38100"/>
          <a:ext cx="1628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199159</xdr:colOff>
      <xdr:row>0</xdr:row>
      <xdr:rowOff>86591</xdr:rowOff>
    </xdr:from>
    <xdr:to>
      <xdr:col>2</xdr:col>
      <xdr:colOff>307398</xdr:colOff>
      <xdr:row>0</xdr:row>
      <xdr:rowOff>777353</xdr:rowOff>
    </xdr:to>
    <xdr:pic>
      <xdr:nvPicPr>
        <xdr:cNvPr id="4" name="2 Imagen" descr="AITANA New Logo horizontal.png">
          <a:extLst>
            <a:ext uri="{FF2B5EF4-FFF2-40B4-BE49-F238E27FC236}">
              <a16:creationId xmlns:a16="http://schemas.microsoft.com/office/drawing/2014/main" id="{E08AA76C-B156-4C50-98F8-C0D50A5F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3898" b="17966"/>
        <a:stretch>
          <a:fillRect/>
        </a:stretch>
      </xdr:blipFill>
      <xdr:spPr>
        <a:xfrm>
          <a:off x="199159" y="86591"/>
          <a:ext cx="1857375" cy="690762"/>
        </a:xfrm>
        <a:prstGeom prst="rect">
          <a:avLst/>
        </a:prstGeom>
      </xdr:spPr>
    </xdr:pic>
    <xdr:clientData/>
  </xdr:twoCellAnchor>
  <xdr:twoCellAnchor editAs="oneCell">
    <xdr:from>
      <xdr:col>2</xdr:col>
      <xdr:colOff>536863</xdr:colOff>
      <xdr:row>0</xdr:row>
      <xdr:rowOff>112568</xdr:rowOff>
    </xdr:from>
    <xdr:to>
      <xdr:col>2</xdr:col>
      <xdr:colOff>2236545</xdr:colOff>
      <xdr:row>0</xdr:row>
      <xdr:rowOff>797541</xdr:rowOff>
    </xdr:to>
    <xdr:pic>
      <xdr:nvPicPr>
        <xdr:cNvPr id="5" name="1 Imagen" descr="Kuné Facebook Foto de Portada.png">
          <a:extLst>
            <a:ext uri="{FF2B5EF4-FFF2-40B4-BE49-F238E27FC236}">
              <a16:creationId xmlns:a16="http://schemas.microsoft.com/office/drawing/2014/main" id="{04D63849-97C3-4E98-AEC5-CE8EFDDA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9182"/>
        <a:stretch>
          <a:fillRect/>
        </a:stretch>
      </xdr:blipFill>
      <xdr:spPr>
        <a:xfrm>
          <a:off x="2285999" y="112568"/>
          <a:ext cx="1699682" cy="684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  <pageSetUpPr fitToPage="1"/>
  </sheetPr>
  <dimension ref="A1:U31"/>
  <sheetViews>
    <sheetView showGridLines="0" tabSelected="1" workbookViewId="0">
      <selection activeCell="R4" sqref="R4"/>
    </sheetView>
  </sheetViews>
  <sheetFormatPr baseColWidth="10" defaultColWidth="12" defaultRowHeight="14.25" x14ac:dyDescent="0.2"/>
  <cols>
    <col min="1" max="1" width="4.83203125" style="5" bestFit="1" customWidth="1"/>
    <col min="2" max="2" width="5.83203125" style="5" customWidth="1"/>
    <col min="3" max="3" width="6.6640625" style="5" customWidth="1"/>
    <col min="4" max="4" width="11.6640625" style="5" customWidth="1"/>
    <col min="5" max="5" width="12" style="5" customWidth="1"/>
    <col min="6" max="6" width="8" style="5" hidden="1" customWidth="1"/>
    <col min="7" max="7" width="8.5" style="5" hidden="1" customWidth="1"/>
    <col min="8" max="8" width="10.33203125" style="5" hidden="1" customWidth="1"/>
    <col min="9" max="9" width="12" style="5" bestFit="1" customWidth="1"/>
    <col min="10" max="10" width="16.83203125" style="5" customWidth="1"/>
    <col min="11" max="11" width="1.33203125" style="5" customWidth="1"/>
    <col min="12" max="12" width="13.1640625" style="5" bestFit="1" customWidth="1"/>
    <col min="13" max="13" width="16.33203125" style="5" customWidth="1"/>
    <col min="14" max="14" width="1.83203125" style="5" customWidth="1"/>
    <col min="15" max="15" width="13.33203125" style="5" bestFit="1" customWidth="1"/>
    <col min="16" max="16" width="17.33203125" style="5" customWidth="1"/>
    <col min="17" max="17" width="1.83203125" style="5" customWidth="1"/>
    <col min="18" max="20" width="10" style="5" customWidth="1"/>
    <col min="21" max="21" width="1.83203125" style="5" customWidth="1"/>
    <col min="22" max="16384" width="12" style="5"/>
  </cols>
  <sheetData>
    <row r="1" spans="1:21" ht="68.099999999999994" customHeight="1" thickBot="1" x14ac:dyDescent="0.25">
      <c r="A1" s="365"/>
      <c r="B1" s="366"/>
      <c r="C1" s="366"/>
      <c r="D1" s="366"/>
      <c r="E1" s="366"/>
      <c r="F1" s="246"/>
      <c r="G1" s="246"/>
      <c r="H1" s="246"/>
      <c r="I1" s="367" t="s">
        <v>200</v>
      </c>
      <c r="J1" s="368"/>
      <c r="K1" s="368"/>
      <c r="L1" s="368"/>
      <c r="M1" s="368"/>
      <c r="N1" s="368"/>
      <c r="O1" s="366" t="s">
        <v>175</v>
      </c>
      <c r="P1" s="366"/>
      <c r="Q1" s="366"/>
      <c r="R1" s="366"/>
      <c r="S1" s="366"/>
      <c r="T1" s="366"/>
      <c r="U1" s="247"/>
    </row>
    <row r="2" spans="1:21" ht="21.75" customHeight="1" x14ac:dyDescent="0.2">
      <c r="A2" s="248"/>
      <c r="B2" s="359" t="s">
        <v>178</v>
      </c>
      <c r="C2" s="360"/>
      <c r="D2" s="360"/>
      <c r="E2" s="360"/>
      <c r="F2" s="360"/>
      <c r="G2" s="360"/>
      <c r="H2" s="361"/>
      <c r="I2" s="356" t="s">
        <v>132</v>
      </c>
      <c r="J2" s="356"/>
      <c r="K2" s="249"/>
      <c r="L2" s="356" t="s">
        <v>133</v>
      </c>
      <c r="M2" s="356"/>
      <c r="N2" s="249"/>
      <c r="O2" s="375" t="s">
        <v>56</v>
      </c>
      <c r="P2" s="376"/>
      <c r="Q2" s="4"/>
      <c r="R2" s="362" t="s">
        <v>103</v>
      </c>
      <c r="S2" s="363"/>
      <c r="T2" s="364"/>
      <c r="U2" s="250"/>
    </row>
    <row r="3" spans="1:21" ht="45.6" customHeight="1" thickBot="1" x14ac:dyDescent="0.25">
      <c r="A3" s="251"/>
      <c r="B3" s="386" t="s">
        <v>9</v>
      </c>
      <c r="C3" s="387"/>
      <c r="D3" s="6" t="s">
        <v>92</v>
      </c>
      <c r="E3" s="388" t="s">
        <v>0</v>
      </c>
      <c r="F3" s="388"/>
      <c r="G3" s="6" t="s">
        <v>47</v>
      </c>
      <c r="H3" s="6" t="s">
        <v>29</v>
      </c>
      <c r="I3" s="7" t="s">
        <v>134</v>
      </c>
      <c r="J3" s="6" t="s">
        <v>135</v>
      </c>
      <c r="K3" s="252"/>
      <c r="L3" s="7" t="s">
        <v>136</v>
      </c>
      <c r="M3" s="6" t="s">
        <v>68</v>
      </c>
      <c r="N3" s="4"/>
      <c r="O3" s="8" t="s">
        <v>57</v>
      </c>
      <c r="P3" s="8" t="s">
        <v>61</v>
      </c>
      <c r="Q3" s="4"/>
      <c r="R3" s="9" t="s">
        <v>62</v>
      </c>
      <c r="S3" s="9" t="s">
        <v>65</v>
      </c>
      <c r="T3" s="9" t="s">
        <v>66</v>
      </c>
      <c r="U3" s="253"/>
    </row>
    <row r="4" spans="1:21" ht="15.75" customHeight="1" x14ac:dyDescent="0.2">
      <c r="A4" s="389" t="s">
        <v>176</v>
      </c>
      <c r="B4" s="383" t="s">
        <v>3</v>
      </c>
      <c r="C4" s="357" t="s">
        <v>165</v>
      </c>
      <c r="D4" s="10" t="s">
        <v>48</v>
      </c>
      <c r="E4" s="11" t="s">
        <v>31</v>
      </c>
      <c r="F4" s="10">
        <v>25</v>
      </c>
      <c r="G4" s="12">
        <v>0.34943999999999997</v>
      </c>
      <c r="H4" s="13">
        <v>1911</v>
      </c>
      <c r="I4" s="47">
        <v>1156</v>
      </c>
      <c r="J4" s="15">
        <f>I4*F4</f>
        <v>28900</v>
      </c>
      <c r="K4" s="4"/>
      <c r="L4" s="14">
        <f t="shared" ref="L4:L24" si="0">I4-(I4*$M$25)</f>
        <v>867</v>
      </c>
      <c r="M4" s="44">
        <f t="shared" ref="M4:M24" si="1">L4*F4</f>
        <v>21675</v>
      </c>
      <c r="N4" s="4"/>
      <c r="O4" s="16">
        <f>SUM(R4:T4)</f>
        <v>0</v>
      </c>
      <c r="P4" s="17">
        <f>O4*M4</f>
        <v>0</v>
      </c>
      <c r="Q4" s="4"/>
      <c r="R4" s="202"/>
      <c r="S4" s="202"/>
      <c r="T4" s="203"/>
      <c r="U4" s="253"/>
    </row>
    <row r="5" spans="1:21" ht="15.75" customHeight="1" x14ac:dyDescent="0.2">
      <c r="A5" s="390"/>
      <c r="B5" s="383"/>
      <c r="C5" s="358"/>
      <c r="D5" s="18" t="s">
        <v>49</v>
      </c>
      <c r="E5" s="19" t="s">
        <v>32</v>
      </c>
      <c r="F5" s="18">
        <v>25</v>
      </c>
      <c r="G5" s="20">
        <v>0.27355428571428575</v>
      </c>
      <c r="H5" s="21">
        <v>1496</v>
      </c>
      <c r="I5" s="48">
        <v>904</v>
      </c>
      <c r="J5" s="23">
        <f t="shared" ref="J5:J24" si="2">I5*F5</f>
        <v>22600</v>
      </c>
      <c r="K5" s="4"/>
      <c r="L5" s="22">
        <f t="shared" si="0"/>
        <v>678</v>
      </c>
      <c r="M5" s="45">
        <f t="shared" si="1"/>
        <v>16950</v>
      </c>
      <c r="N5" s="4"/>
      <c r="O5" s="24">
        <f t="shared" ref="O5:O24" si="3">SUM(R5:T5)</f>
        <v>0</v>
      </c>
      <c r="P5" s="25">
        <f t="shared" ref="P5:P24" si="4">O5*M5</f>
        <v>0</v>
      </c>
      <c r="Q5" s="4"/>
      <c r="R5" s="204"/>
      <c r="S5" s="204"/>
      <c r="T5" s="205"/>
      <c r="U5" s="253"/>
    </row>
    <row r="6" spans="1:21" ht="15.75" customHeight="1" x14ac:dyDescent="0.2">
      <c r="A6" s="390"/>
      <c r="B6" s="383"/>
      <c r="C6" s="358"/>
      <c r="D6" s="18" t="s">
        <v>50</v>
      </c>
      <c r="E6" s="19" t="s">
        <v>33</v>
      </c>
      <c r="F6" s="18">
        <v>25</v>
      </c>
      <c r="G6" s="20">
        <v>0.23241142857142857</v>
      </c>
      <c r="H6" s="21">
        <v>1271</v>
      </c>
      <c r="I6" s="48">
        <v>768</v>
      </c>
      <c r="J6" s="23">
        <f t="shared" si="2"/>
        <v>19200</v>
      </c>
      <c r="K6" s="4"/>
      <c r="L6" s="22">
        <f t="shared" si="0"/>
        <v>576</v>
      </c>
      <c r="M6" s="45">
        <f t="shared" si="1"/>
        <v>14400</v>
      </c>
      <c r="N6" s="4"/>
      <c r="O6" s="24">
        <f t="shared" si="3"/>
        <v>0</v>
      </c>
      <c r="P6" s="25">
        <f t="shared" si="4"/>
        <v>0</v>
      </c>
      <c r="Q6" s="4"/>
      <c r="R6" s="204"/>
      <c r="S6" s="204"/>
      <c r="T6" s="205"/>
      <c r="U6" s="253"/>
    </row>
    <row r="7" spans="1:21" ht="15.75" customHeight="1" x14ac:dyDescent="0.2">
      <c r="A7" s="390"/>
      <c r="B7" s="383"/>
      <c r="C7" s="385" t="s">
        <v>166</v>
      </c>
      <c r="D7" s="18" t="s">
        <v>27</v>
      </c>
      <c r="E7" s="19" t="s">
        <v>34</v>
      </c>
      <c r="F7" s="18">
        <v>50</v>
      </c>
      <c r="G7" s="20">
        <v>0.192</v>
      </c>
      <c r="H7" s="21">
        <v>1050</v>
      </c>
      <c r="I7" s="48">
        <v>636</v>
      </c>
      <c r="J7" s="23">
        <f t="shared" si="2"/>
        <v>31800</v>
      </c>
      <c r="K7" s="4"/>
      <c r="L7" s="22">
        <f t="shared" si="0"/>
        <v>477</v>
      </c>
      <c r="M7" s="45">
        <f t="shared" si="1"/>
        <v>23850</v>
      </c>
      <c r="N7" s="4"/>
      <c r="O7" s="24">
        <f t="shared" si="3"/>
        <v>0</v>
      </c>
      <c r="P7" s="25">
        <f t="shared" si="4"/>
        <v>0</v>
      </c>
      <c r="Q7" s="4"/>
      <c r="R7" s="204"/>
      <c r="S7" s="204"/>
      <c r="T7" s="204"/>
      <c r="U7" s="253"/>
    </row>
    <row r="8" spans="1:21" ht="15.75" customHeight="1" x14ac:dyDescent="0.2">
      <c r="A8" s="390"/>
      <c r="B8" s="383"/>
      <c r="C8" s="358"/>
      <c r="D8" s="18" t="s">
        <v>10</v>
      </c>
      <c r="E8" s="19" t="s">
        <v>35</v>
      </c>
      <c r="F8" s="18">
        <v>50</v>
      </c>
      <c r="G8" s="20">
        <v>0.14738285714285715</v>
      </c>
      <c r="H8" s="21">
        <v>806</v>
      </c>
      <c r="I8" s="48">
        <v>488</v>
      </c>
      <c r="J8" s="23">
        <f t="shared" si="2"/>
        <v>24400</v>
      </c>
      <c r="K8" s="4"/>
      <c r="L8" s="22">
        <f t="shared" si="0"/>
        <v>366</v>
      </c>
      <c r="M8" s="45">
        <f t="shared" si="1"/>
        <v>18300</v>
      </c>
      <c r="N8" s="4"/>
      <c r="O8" s="24">
        <f t="shared" si="3"/>
        <v>0</v>
      </c>
      <c r="P8" s="25">
        <f t="shared" si="4"/>
        <v>0</v>
      </c>
      <c r="Q8" s="4"/>
      <c r="R8" s="204"/>
      <c r="S8" s="204"/>
      <c r="T8" s="204"/>
      <c r="U8" s="253"/>
    </row>
    <row r="9" spans="1:21" ht="15.75" customHeight="1" x14ac:dyDescent="0.2">
      <c r="A9" s="390"/>
      <c r="B9" s="383"/>
      <c r="C9" s="358"/>
      <c r="D9" s="18" t="s">
        <v>12</v>
      </c>
      <c r="E9" s="19" t="s">
        <v>36</v>
      </c>
      <c r="F9" s="18">
        <v>50</v>
      </c>
      <c r="G9" s="20">
        <v>0.10752</v>
      </c>
      <c r="H9" s="21">
        <v>588</v>
      </c>
      <c r="I9" s="48">
        <v>356</v>
      </c>
      <c r="J9" s="23">
        <f t="shared" si="2"/>
        <v>17800</v>
      </c>
      <c r="K9" s="4"/>
      <c r="L9" s="22">
        <f t="shared" si="0"/>
        <v>267</v>
      </c>
      <c r="M9" s="45">
        <f t="shared" si="1"/>
        <v>13350</v>
      </c>
      <c r="N9" s="4"/>
      <c r="O9" s="24">
        <f t="shared" si="3"/>
        <v>0</v>
      </c>
      <c r="P9" s="25">
        <f t="shared" si="4"/>
        <v>0</v>
      </c>
      <c r="Q9" s="4"/>
      <c r="R9" s="204"/>
      <c r="S9" s="204"/>
      <c r="T9" s="204"/>
      <c r="U9" s="253"/>
    </row>
    <row r="10" spans="1:21" ht="15.75" customHeight="1" x14ac:dyDescent="0.2">
      <c r="A10" s="390"/>
      <c r="B10" s="383"/>
      <c r="C10" s="358"/>
      <c r="D10" s="18" t="s">
        <v>12</v>
      </c>
      <c r="E10" s="19" t="s">
        <v>37</v>
      </c>
      <c r="F10" s="18">
        <v>50</v>
      </c>
      <c r="G10" s="20">
        <v>0.13897142857142858</v>
      </c>
      <c r="H10" s="21">
        <v>760</v>
      </c>
      <c r="I10" s="48">
        <v>460</v>
      </c>
      <c r="J10" s="23">
        <f t="shared" si="2"/>
        <v>23000</v>
      </c>
      <c r="K10" s="4"/>
      <c r="L10" s="22">
        <f t="shared" si="0"/>
        <v>345</v>
      </c>
      <c r="M10" s="45">
        <f t="shared" si="1"/>
        <v>17250</v>
      </c>
      <c r="N10" s="4"/>
      <c r="O10" s="24">
        <f t="shared" si="3"/>
        <v>0</v>
      </c>
      <c r="P10" s="25">
        <f t="shared" si="4"/>
        <v>0</v>
      </c>
      <c r="Q10" s="4"/>
      <c r="R10" s="204"/>
      <c r="S10" s="204"/>
      <c r="T10" s="205"/>
      <c r="U10" s="253"/>
    </row>
    <row r="11" spans="1:21" ht="15.75" customHeight="1" x14ac:dyDescent="0.2">
      <c r="A11" s="390"/>
      <c r="B11" s="383"/>
      <c r="C11" s="358"/>
      <c r="D11" s="18" t="s">
        <v>51</v>
      </c>
      <c r="E11" s="19" t="s">
        <v>38</v>
      </c>
      <c r="F11" s="18">
        <v>50</v>
      </c>
      <c r="G11" s="20">
        <v>7.8994285714285725E-2</v>
      </c>
      <c r="H11" s="21">
        <v>432</v>
      </c>
      <c r="I11" s="48">
        <v>260</v>
      </c>
      <c r="J11" s="23">
        <f t="shared" si="2"/>
        <v>13000</v>
      </c>
      <c r="K11" s="4"/>
      <c r="L11" s="22">
        <f t="shared" si="0"/>
        <v>195</v>
      </c>
      <c r="M11" s="45">
        <f t="shared" si="1"/>
        <v>9750</v>
      </c>
      <c r="N11" s="4"/>
      <c r="O11" s="24">
        <f t="shared" si="3"/>
        <v>0</v>
      </c>
      <c r="P11" s="25">
        <f t="shared" si="4"/>
        <v>0</v>
      </c>
      <c r="Q11" s="4"/>
      <c r="R11" s="204"/>
      <c r="S11" s="204"/>
      <c r="T11" s="205"/>
      <c r="U11" s="253"/>
    </row>
    <row r="12" spans="1:21" ht="15.75" customHeight="1" x14ac:dyDescent="0.2">
      <c r="A12" s="390"/>
      <c r="B12" s="383"/>
      <c r="C12" s="358"/>
      <c r="D12" s="18" t="s">
        <v>52</v>
      </c>
      <c r="E12" s="19" t="s">
        <v>39</v>
      </c>
      <c r="F12" s="18">
        <v>50</v>
      </c>
      <c r="G12" s="20">
        <v>5.3760000000000002E-2</v>
      </c>
      <c r="H12" s="21">
        <v>294</v>
      </c>
      <c r="I12" s="48">
        <v>176</v>
      </c>
      <c r="J12" s="23">
        <f t="shared" si="2"/>
        <v>8800</v>
      </c>
      <c r="K12" s="4"/>
      <c r="L12" s="22">
        <f t="shared" si="0"/>
        <v>132</v>
      </c>
      <c r="M12" s="45">
        <f t="shared" si="1"/>
        <v>6600</v>
      </c>
      <c r="N12" s="4"/>
      <c r="O12" s="24">
        <f t="shared" si="3"/>
        <v>0</v>
      </c>
      <c r="P12" s="25">
        <f t="shared" si="4"/>
        <v>0</v>
      </c>
      <c r="Q12" s="4"/>
      <c r="R12" s="204"/>
      <c r="S12" s="204"/>
      <c r="T12" s="205"/>
      <c r="U12" s="253"/>
    </row>
    <row r="13" spans="1:21" ht="15.75" customHeight="1" thickBot="1" x14ac:dyDescent="0.25">
      <c r="A13" s="390"/>
      <c r="B13" s="384"/>
      <c r="C13" s="378"/>
      <c r="D13" s="26" t="s">
        <v>51</v>
      </c>
      <c r="E13" s="27" t="s">
        <v>40</v>
      </c>
      <c r="F13" s="26">
        <v>50</v>
      </c>
      <c r="G13" s="28">
        <v>6.8937142857142863E-2</v>
      </c>
      <c r="H13" s="29">
        <v>377</v>
      </c>
      <c r="I13" s="49">
        <v>224</v>
      </c>
      <c r="J13" s="31">
        <f t="shared" si="2"/>
        <v>11200</v>
      </c>
      <c r="K13" s="4"/>
      <c r="L13" s="30">
        <f t="shared" si="0"/>
        <v>168</v>
      </c>
      <c r="M13" s="46">
        <f t="shared" si="1"/>
        <v>8400</v>
      </c>
      <c r="N13" s="4"/>
      <c r="O13" s="32">
        <f t="shared" si="3"/>
        <v>0</v>
      </c>
      <c r="P13" s="33">
        <f t="shared" si="4"/>
        <v>0</v>
      </c>
      <c r="Q13" s="4"/>
      <c r="R13" s="206"/>
      <c r="S13" s="206"/>
      <c r="T13" s="207"/>
      <c r="U13" s="253"/>
    </row>
    <row r="14" spans="1:21" ht="15.75" customHeight="1" x14ac:dyDescent="0.2">
      <c r="A14" s="390"/>
      <c r="B14" s="382" t="s">
        <v>4</v>
      </c>
      <c r="C14" s="165" t="s">
        <v>30</v>
      </c>
      <c r="D14" s="34" t="s">
        <v>49</v>
      </c>
      <c r="E14" s="35" t="s">
        <v>41</v>
      </c>
      <c r="F14" s="34">
        <v>25</v>
      </c>
      <c r="G14" s="36">
        <v>0.27812571428571431</v>
      </c>
      <c r="H14" s="37">
        <v>1195</v>
      </c>
      <c r="I14" s="50">
        <v>920</v>
      </c>
      <c r="J14" s="51">
        <f t="shared" si="2"/>
        <v>23000</v>
      </c>
      <c r="K14" s="4"/>
      <c r="L14" s="14">
        <f t="shared" si="0"/>
        <v>690</v>
      </c>
      <c r="M14" s="44">
        <f t="shared" si="1"/>
        <v>17250</v>
      </c>
      <c r="N14" s="4"/>
      <c r="O14" s="16">
        <f t="shared" si="3"/>
        <v>0</v>
      </c>
      <c r="P14" s="17">
        <f t="shared" si="4"/>
        <v>0</v>
      </c>
      <c r="Q14" s="4"/>
      <c r="R14" s="202"/>
      <c r="S14" s="202"/>
      <c r="T14" s="203"/>
      <c r="U14" s="253"/>
    </row>
    <row r="15" spans="1:21" ht="15.75" customHeight="1" x14ac:dyDescent="0.2">
      <c r="A15" s="390"/>
      <c r="B15" s="383"/>
      <c r="C15" s="385" t="s">
        <v>166</v>
      </c>
      <c r="D15" s="18" t="s">
        <v>50</v>
      </c>
      <c r="E15" s="19" t="s">
        <v>42</v>
      </c>
      <c r="F15" s="18">
        <v>50</v>
      </c>
      <c r="G15" s="20">
        <v>0.23698285714285716</v>
      </c>
      <c r="H15" s="21">
        <v>1018</v>
      </c>
      <c r="I15" s="48">
        <v>784</v>
      </c>
      <c r="J15" s="23">
        <f t="shared" si="2"/>
        <v>39200</v>
      </c>
      <c r="K15" s="4"/>
      <c r="L15" s="22">
        <f t="shared" si="0"/>
        <v>588</v>
      </c>
      <c r="M15" s="45">
        <f t="shared" si="1"/>
        <v>29400</v>
      </c>
      <c r="N15" s="4"/>
      <c r="O15" s="24">
        <f t="shared" si="3"/>
        <v>0</v>
      </c>
      <c r="P15" s="25">
        <f t="shared" si="4"/>
        <v>0</v>
      </c>
      <c r="Q15" s="4"/>
      <c r="R15" s="204"/>
      <c r="S15" s="204"/>
      <c r="T15" s="205"/>
      <c r="U15" s="253"/>
    </row>
    <row r="16" spans="1:21" ht="15.75" customHeight="1" x14ac:dyDescent="0.2">
      <c r="A16" s="390"/>
      <c r="B16" s="383"/>
      <c r="C16" s="358"/>
      <c r="D16" s="18" t="s">
        <v>53</v>
      </c>
      <c r="E16" s="19" t="s">
        <v>26</v>
      </c>
      <c r="F16" s="18">
        <v>50</v>
      </c>
      <c r="G16" s="20">
        <v>0.18724571428571429</v>
      </c>
      <c r="H16" s="21">
        <v>805</v>
      </c>
      <c r="I16" s="48">
        <v>620</v>
      </c>
      <c r="J16" s="23">
        <f t="shared" si="2"/>
        <v>31000</v>
      </c>
      <c r="K16" s="4"/>
      <c r="L16" s="22">
        <f t="shared" si="0"/>
        <v>465</v>
      </c>
      <c r="M16" s="45">
        <f t="shared" si="1"/>
        <v>23250</v>
      </c>
      <c r="N16" s="4"/>
      <c r="O16" s="24">
        <f t="shared" si="3"/>
        <v>0</v>
      </c>
      <c r="P16" s="25">
        <f t="shared" si="4"/>
        <v>0</v>
      </c>
      <c r="Q16" s="4"/>
      <c r="R16" s="204"/>
      <c r="S16" s="204"/>
      <c r="T16" s="205"/>
      <c r="U16" s="253"/>
    </row>
    <row r="17" spans="1:21" ht="15.75" customHeight="1" x14ac:dyDescent="0.2">
      <c r="A17" s="390"/>
      <c r="B17" s="383"/>
      <c r="C17" s="358"/>
      <c r="D17" s="18" t="s">
        <v>27</v>
      </c>
      <c r="E17" s="19" t="s">
        <v>1</v>
      </c>
      <c r="F17" s="18">
        <v>50</v>
      </c>
      <c r="G17" s="20">
        <v>0.16457142857142856</v>
      </c>
      <c r="H17" s="21">
        <v>707</v>
      </c>
      <c r="I17" s="48">
        <v>544</v>
      </c>
      <c r="J17" s="23">
        <f t="shared" si="2"/>
        <v>27200</v>
      </c>
      <c r="K17" s="4"/>
      <c r="L17" s="22">
        <f t="shared" si="0"/>
        <v>408</v>
      </c>
      <c r="M17" s="45">
        <f t="shared" si="1"/>
        <v>20400</v>
      </c>
      <c r="N17" s="4"/>
      <c r="O17" s="24">
        <f t="shared" si="3"/>
        <v>0</v>
      </c>
      <c r="P17" s="25">
        <f t="shared" si="4"/>
        <v>0</v>
      </c>
      <c r="Q17" s="4"/>
      <c r="R17" s="204"/>
      <c r="S17" s="204"/>
      <c r="T17" s="205"/>
      <c r="U17" s="253"/>
    </row>
    <row r="18" spans="1:21" ht="15.75" customHeight="1" x14ac:dyDescent="0.2">
      <c r="A18" s="390"/>
      <c r="B18" s="383"/>
      <c r="C18" s="358"/>
      <c r="D18" s="18" t="s">
        <v>18</v>
      </c>
      <c r="E18" s="19" t="s">
        <v>25</v>
      </c>
      <c r="F18" s="18">
        <v>50</v>
      </c>
      <c r="G18" s="20">
        <v>0.14335999999999999</v>
      </c>
      <c r="H18" s="21">
        <v>616</v>
      </c>
      <c r="I18" s="48">
        <v>472</v>
      </c>
      <c r="J18" s="23">
        <f t="shared" si="2"/>
        <v>23600</v>
      </c>
      <c r="K18" s="4"/>
      <c r="L18" s="22">
        <f t="shared" si="0"/>
        <v>354</v>
      </c>
      <c r="M18" s="45">
        <f t="shared" si="1"/>
        <v>17700</v>
      </c>
      <c r="N18" s="4"/>
      <c r="O18" s="24">
        <f t="shared" si="3"/>
        <v>0</v>
      </c>
      <c r="P18" s="25">
        <f t="shared" si="4"/>
        <v>0</v>
      </c>
      <c r="Q18" s="4"/>
      <c r="R18" s="204"/>
      <c r="S18" s="204"/>
      <c r="T18" s="205"/>
      <c r="U18" s="253"/>
    </row>
    <row r="19" spans="1:21" ht="15.75" customHeight="1" x14ac:dyDescent="0.2">
      <c r="A19" s="390"/>
      <c r="B19" s="383"/>
      <c r="C19" s="358"/>
      <c r="D19" s="18" t="s">
        <v>10</v>
      </c>
      <c r="E19" s="19" t="s">
        <v>20</v>
      </c>
      <c r="F19" s="18">
        <v>50</v>
      </c>
      <c r="G19" s="20">
        <v>0.12361142857142857</v>
      </c>
      <c r="H19" s="21">
        <v>531</v>
      </c>
      <c r="I19" s="48">
        <v>408</v>
      </c>
      <c r="J19" s="23">
        <f t="shared" si="2"/>
        <v>20400</v>
      </c>
      <c r="K19" s="4"/>
      <c r="L19" s="22">
        <f t="shared" si="0"/>
        <v>306</v>
      </c>
      <c r="M19" s="45">
        <f t="shared" si="1"/>
        <v>15300</v>
      </c>
      <c r="N19" s="4"/>
      <c r="O19" s="24">
        <f t="shared" si="3"/>
        <v>0</v>
      </c>
      <c r="P19" s="25">
        <f t="shared" si="4"/>
        <v>0</v>
      </c>
      <c r="Q19" s="4"/>
      <c r="R19" s="204"/>
      <c r="S19" s="204"/>
      <c r="T19" s="205"/>
      <c r="U19" s="253"/>
    </row>
    <row r="20" spans="1:21" ht="15.75" customHeight="1" x14ac:dyDescent="0.2">
      <c r="A20" s="390"/>
      <c r="B20" s="383"/>
      <c r="C20" s="358"/>
      <c r="D20" s="18" t="s">
        <v>54</v>
      </c>
      <c r="E20" s="19" t="s">
        <v>24</v>
      </c>
      <c r="F20" s="18">
        <v>50</v>
      </c>
      <c r="G20" s="20">
        <v>0.10532571428571429</v>
      </c>
      <c r="H20" s="21">
        <v>453</v>
      </c>
      <c r="I20" s="48">
        <v>348</v>
      </c>
      <c r="J20" s="23">
        <f t="shared" si="2"/>
        <v>17400</v>
      </c>
      <c r="K20" s="4"/>
      <c r="L20" s="22">
        <f t="shared" si="0"/>
        <v>261</v>
      </c>
      <c r="M20" s="45">
        <f t="shared" si="1"/>
        <v>13050</v>
      </c>
      <c r="N20" s="4"/>
      <c r="O20" s="24">
        <f t="shared" si="3"/>
        <v>0</v>
      </c>
      <c r="P20" s="25">
        <f t="shared" si="4"/>
        <v>0</v>
      </c>
      <c r="Q20" s="4"/>
      <c r="R20" s="204"/>
      <c r="S20" s="204"/>
      <c r="T20" s="205"/>
      <c r="U20" s="253"/>
    </row>
    <row r="21" spans="1:21" ht="15.75" customHeight="1" thickBot="1" x14ac:dyDescent="0.25">
      <c r="A21" s="390"/>
      <c r="B21" s="384"/>
      <c r="C21" s="378"/>
      <c r="D21" s="26" t="s">
        <v>16</v>
      </c>
      <c r="E21" s="27" t="s">
        <v>43</v>
      </c>
      <c r="F21" s="26">
        <v>50</v>
      </c>
      <c r="G21" s="28">
        <v>8.0640000000000003E-2</v>
      </c>
      <c r="H21" s="29">
        <v>347</v>
      </c>
      <c r="I21" s="49">
        <v>264</v>
      </c>
      <c r="J21" s="31">
        <f t="shared" si="2"/>
        <v>13200</v>
      </c>
      <c r="K21" s="4"/>
      <c r="L21" s="30">
        <f t="shared" si="0"/>
        <v>198</v>
      </c>
      <c r="M21" s="46">
        <f t="shared" si="1"/>
        <v>9900</v>
      </c>
      <c r="N21" s="4"/>
      <c r="O21" s="32">
        <f t="shared" si="3"/>
        <v>0</v>
      </c>
      <c r="P21" s="33">
        <f t="shared" si="4"/>
        <v>0</v>
      </c>
      <c r="Q21" s="4"/>
      <c r="R21" s="206"/>
      <c r="S21" s="206"/>
      <c r="T21" s="207"/>
      <c r="U21" s="253"/>
    </row>
    <row r="22" spans="1:21" ht="15.75" customHeight="1" x14ac:dyDescent="0.2">
      <c r="A22" s="390"/>
      <c r="B22" s="379" t="s">
        <v>55</v>
      </c>
      <c r="C22" s="377" t="s">
        <v>165</v>
      </c>
      <c r="D22" s="10" t="s">
        <v>18</v>
      </c>
      <c r="E22" s="11" t="s">
        <v>44</v>
      </c>
      <c r="F22" s="10">
        <v>25</v>
      </c>
      <c r="G22" s="12">
        <v>0.22491428571428573</v>
      </c>
      <c r="H22" s="13">
        <v>1195</v>
      </c>
      <c r="I22" s="47">
        <v>744</v>
      </c>
      <c r="J22" s="15">
        <f t="shared" si="2"/>
        <v>18600</v>
      </c>
      <c r="K22" s="4"/>
      <c r="L22" s="14">
        <f t="shared" si="0"/>
        <v>558</v>
      </c>
      <c r="M22" s="44">
        <f t="shared" si="1"/>
        <v>13950</v>
      </c>
      <c r="N22" s="4"/>
      <c r="O22" s="16">
        <f t="shared" si="3"/>
        <v>0</v>
      </c>
      <c r="P22" s="17">
        <f t="shared" si="4"/>
        <v>0</v>
      </c>
      <c r="Q22" s="4"/>
      <c r="R22" s="202"/>
      <c r="S22" s="202"/>
      <c r="T22" s="203"/>
      <c r="U22" s="253"/>
    </row>
    <row r="23" spans="1:21" ht="15.75" customHeight="1" x14ac:dyDescent="0.2">
      <c r="A23" s="390"/>
      <c r="B23" s="380"/>
      <c r="C23" s="358"/>
      <c r="D23" s="18" t="s">
        <v>10</v>
      </c>
      <c r="E23" s="19" t="s">
        <v>45</v>
      </c>
      <c r="F23" s="18">
        <v>25</v>
      </c>
      <c r="G23" s="20">
        <v>0.20114285714285715</v>
      </c>
      <c r="H23" s="21">
        <v>1000</v>
      </c>
      <c r="I23" s="48">
        <v>664</v>
      </c>
      <c r="J23" s="23">
        <f t="shared" si="2"/>
        <v>16600</v>
      </c>
      <c r="K23" s="4"/>
      <c r="L23" s="22">
        <f t="shared" si="0"/>
        <v>498</v>
      </c>
      <c r="M23" s="45">
        <f t="shared" si="1"/>
        <v>12450</v>
      </c>
      <c r="N23" s="4"/>
      <c r="O23" s="24">
        <f t="shared" si="3"/>
        <v>0</v>
      </c>
      <c r="P23" s="25">
        <f t="shared" si="4"/>
        <v>0</v>
      </c>
      <c r="Q23" s="4"/>
      <c r="R23" s="204"/>
      <c r="S23" s="204"/>
      <c r="T23" s="205"/>
      <c r="U23" s="253"/>
    </row>
    <row r="24" spans="1:21" ht="15.75" customHeight="1" thickBot="1" x14ac:dyDescent="0.25">
      <c r="A24" s="391"/>
      <c r="B24" s="381"/>
      <c r="C24" s="378"/>
      <c r="D24" s="26" t="s">
        <v>54</v>
      </c>
      <c r="E24" s="27" t="s">
        <v>46</v>
      </c>
      <c r="F24" s="26">
        <v>25</v>
      </c>
      <c r="G24" s="28">
        <v>0.16457142857142856</v>
      </c>
      <c r="H24" s="29">
        <v>746</v>
      </c>
      <c r="I24" s="49">
        <v>544</v>
      </c>
      <c r="J24" s="31">
        <f t="shared" si="2"/>
        <v>13600</v>
      </c>
      <c r="K24" s="4"/>
      <c r="L24" s="30">
        <f t="shared" si="0"/>
        <v>408</v>
      </c>
      <c r="M24" s="46">
        <f t="shared" si="1"/>
        <v>10200</v>
      </c>
      <c r="N24" s="4"/>
      <c r="O24" s="32">
        <f t="shared" si="3"/>
        <v>0</v>
      </c>
      <c r="P24" s="33">
        <f t="shared" si="4"/>
        <v>0</v>
      </c>
      <c r="Q24" s="4"/>
      <c r="R24" s="206"/>
      <c r="S24" s="206"/>
      <c r="T24" s="207"/>
      <c r="U24" s="253"/>
    </row>
    <row r="25" spans="1:21" ht="23.25" thickBot="1" x14ac:dyDescent="0.25">
      <c r="A25" s="248"/>
      <c r="B25" s="369" t="s">
        <v>137</v>
      </c>
      <c r="C25" s="370"/>
      <c r="D25" s="370"/>
      <c r="E25" s="370"/>
      <c r="F25" s="370"/>
      <c r="G25" s="370"/>
      <c r="H25" s="370"/>
      <c r="I25" s="370"/>
      <c r="J25" s="371"/>
      <c r="K25" s="4"/>
      <c r="L25" s="3" t="s">
        <v>131</v>
      </c>
      <c r="M25" s="210">
        <v>0.25</v>
      </c>
      <c r="N25" s="93"/>
      <c r="O25" s="208">
        <f>SUM(O4:O24)</f>
        <v>0</v>
      </c>
      <c r="P25" s="38">
        <f>SUM(P4:P24)</f>
        <v>0</v>
      </c>
      <c r="Q25" s="4"/>
      <c r="R25" s="39">
        <f>SUM(R4:R24)</f>
        <v>0</v>
      </c>
      <c r="S25" s="39">
        <f>SUM(S4:S24)</f>
        <v>0</v>
      </c>
      <c r="T25" s="39">
        <f>SUM(T4:T24)</f>
        <v>0</v>
      </c>
      <c r="U25" s="253"/>
    </row>
    <row r="26" spans="1:21" x14ac:dyDescent="0.2">
      <c r="A26" s="248"/>
      <c r="B26" s="372" t="s">
        <v>67</v>
      </c>
      <c r="C26" s="373"/>
      <c r="D26" s="373"/>
      <c r="E26" s="373"/>
      <c r="F26" s="373"/>
      <c r="G26" s="373"/>
      <c r="H26" s="373"/>
      <c r="I26" s="373"/>
      <c r="J26" s="374"/>
      <c r="K26" s="4"/>
      <c r="L26" s="4"/>
      <c r="M26" s="4"/>
      <c r="N26" s="4"/>
      <c r="O26" s="40" t="s">
        <v>82</v>
      </c>
      <c r="P26" s="41">
        <f>P25*21%</f>
        <v>0</v>
      </c>
      <c r="Q26" s="4"/>
      <c r="R26" s="4"/>
      <c r="S26" s="4"/>
      <c r="T26" s="4"/>
      <c r="U26" s="253"/>
    </row>
    <row r="27" spans="1:21" ht="24.75" thickBot="1" x14ac:dyDescent="0.25">
      <c r="A27" s="248"/>
      <c r="B27" s="4"/>
      <c r="C27" s="4"/>
      <c r="D27" s="4"/>
      <c r="E27" s="4"/>
      <c r="F27" s="4"/>
      <c r="G27" s="4"/>
      <c r="H27" s="4"/>
      <c r="I27" s="4"/>
      <c r="J27" s="4"/>
      <c r="K27" s="4"/>
      <c r="L27" s="240"/>
      <c r="M27" s="240"/>
      <c r="N27" s="4"/>
      <c r="O27" s="209" t="s">
        <v>60</v>
      </c>
      <c r="P27" s="42">
        <f>SUM(P25:P26)</f>
        <v>0</v>
      </c>
      <c r="Q27" s="4"/>
      <c r="R27" s="4"/>
      <c r="S27" s="4"/>
      <c r="T27" s="323" t="s">
        <v>198</v>
      </c>
      <c r="U27" s="253"/>
    </row>
    <row r="28" spans="1:21" ht="9" customHeight="1" x14ac:dyDescent="0.2">
      <c r="A28" s="24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54"/>
      <c r="Q28" s="4"/>
      <c r="R28" s="4"/>
      <c r="S28" s="4"/>
      <c r="T28" s="4"/>
      <c r="U28" s="253"/>
    </row>
    <row r="29" spans="1:21" x14ac:dyDescent="0.2">
      <c r="A29" s="248"/>
      <c r="B29" s="4"/>
      <c r="C29" s="4"/>
      <c r="D29" s="4"/>
      <c r="E29" s="4"/>
      <c r="F29" s="92"/>
      <c r="G29" s="43"/>
      <c r="H29" s="4"/>
      <c r="I29" s="4"/>
      <c r="J29" s="4"/>
      <c r="K29" s="4"/>
      <c r="L29" s="4"/>
      <c r="M29" s="4"/>
      <c r="N29" s="4"/>
      <c r="O29" s="90" t="s">
        <v>90</v>
      </c>
      <c r="P29" s="91">
        <f>P25*10.5%</f>
        <v>0</v>
      </c>
      <c r="Q29" s="4"/>
      <c r="R29" s="4"/>
      <c r="S29" s="4"/>
      <c r="T29" s="255"/>
      <c r="U29" s="253"/>
    </row>
    <row r="30" spans="1:21" ht="15" thickBot="1" x14ac:dyDescent="0.25">
      <c r="A30" s="256"/>
      <c r="B30" s="257"/>
      <c r="C30" s="257"/>
      <c r="D30" s="257"/>
      <c r="E30" s="257"/>
      <c r="F30" s="258"/>
      <c r="G30" s="259"/>
      <c r="H30" s="257"/>
      <c r="I30" s="257"/>
      <c r="J30" s="257"/>
      <c r="K30" s="257"/>
      <c r="L30" s="257"/>
      <c r="M30" s="257"/>
      <c r="N30" s="257"/>
      <c r="O30" s="260" t="s">
        <v>60</v>
      </c>
      <c r="P30" s="261">
        <f>P25+P29</f>
        <v>0</v>
      </c>
      <c r="Q30" s="257"/>
      <c r="R30" s="257"/>
      <c r="S30" s="257"/>
      <c r="T30" s="262"/>
      <c r="U30" s="263"/>
    </row>
    <row r="31" spans="1:2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</sheetData>
  <sheetProtection algorithmName="SHA-512" hashValue="NYfYZefpwlfrPf2FBqTvvCzA53yfesatwbcnrqiAZxITMvNhsFaO7WwLjyFM3iHP11mICEXWfgvbCGE44RwxjQ==" saltValue="mBuNuV9wzG0QzLx7jj9FUA==" spinCount="100000" sheet="1" objects="1" scenarios="1"/>
  <protectedRanges>
    <protectedRange sqref="R4:T24" name="Modificable"/>
  </protectedRanges>
  <mergeCells count="20">
    <mergeCell ref="A1:E1"/>
    <mergeCell ref="I1:N1"/>
    <mergeCell ref="B25:J25"/>
    <mergeCell ref="B26:J26"/>
    <mergeCell ref="O2:P2"/>
    <mergeCell ref="C22:C24"/>
    <mergeCell ref="B22:B24"/>
    <mergeCell ref="B14:B21"/>
    <mergeCell ref="C15:C21"/>
    <mergeCell ref="C7:C13"/>
    <mergeCell ref="B3:C3"/>
    <mergeCell ref="E3:F3"/>
    <mergeCell ref="B4:B13"/>
    <mergeCell ref="A4:A24"/>
    <mergeCell ref="O1:T1"/>
    <mergeCell ref="I2:J2"/>
    <mergeCell ref="L2:M2"/>
    <mergeCell ref="C4:C6"/>
    <mergeCell ref="B2:H2"/>
    <mergeCell ref="R2:T2"/>
  </mergeCells>
  <conditionalFormatting sqref="O4:O24">
    <cfRule type="cellIs" dxfId="4" priority="1" operator="equal">
      <formula>0</formula>
    </cfRule>
  </conditionalFormatting>
  <printOptions horizontalCentered="1"/>
  <pageMargins left="0.25" right="0.25" top="0.75" bottom="0.75" header="0.3" footer="0.3"/>
  <pageSetup paperSize="9" scale="94" orientation="landscape" r:id="rId1"/>
  <headerFooter>
    <oddHeader>&amp;A</oddHeader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Y29"/>
  <sheetViews>
    <sheetView showGridLines="0" zoomScaleNormal="100" workbookViewId="0">
      <selection activeCell="P4" sqref="P4"/>
    </sheetView>
  </sheetViews>
  <sheetFormatPr baseColWidth="10" defaultColWidth="12" defaultRowHeight="14.25" x14ac:dyDescent="0.2"/>
  <cols>
    <col min="1" max="1" width="5.33203125" style="54" customWidth="1"/>
    <col min="2" max="2" width="5.83203125" style="54" customWidth="1"/>
    <col min="3" max="3" width="11.6640625" style="54" customWidth="1"/>
    <col min="4" max="4" width="12" style="54" customWidth="1"/>
    <col min="5" max="5" width="8" style="54" hidden="1" customWidth="1"/>
    <col min="6" max="6" width="10.33203125" style="54" hidden="1" customWidth="1"/>
    <col min="7" max="7" width="13.5" style="54" customWidth="1"/>
    <col min="8" max="8" width="14.1640625" style="54" customWidth="1"/>
    <col min="9" max="9" width="1.33203125" style="54" customWidth="1"/>
    <col min="10" max="10" width="13.5" style="54" customWidth="1"/>
    <col min="11" max="11" width="14.1640625" style="54" customWidth="1"/>
    <col min="12" max="12" width="2.5" style="54" customWidth="1"/>
    <col min="13" max="13" width="13.33203125" style="54" customWidth="1"/>
    <col min="14" max="14" width="17.33203125" style="54" customWidth="1"/>
    <col min="15" max="15" width="2.5" style="54" customWidth="1"/>
    <col min="16" max="25" width="7" style="54" customWidth="1"/>
    <col min="26" max="16384" width="12" style="54"/>
  </cols>
  <sheetData>
    <row r="1" spans="1:25" ht="68.099999999999994" customHeight="1" thickBot="1" x14ac:dyDescent="0.25">
      <c r="A1" s="429"/>
      <c r="B1" s="430"/>
      <c r="C1" s="430"/>
      <c r="D1" s="430"/>
      <c r="E1" s="228"/>
      <c r="F1" s="228"/>
      <c r="G1" s="367" t="s">
        <v>200</v>
      </c>
      <c r="H1" s="368"/>
      <c r="I1" s="368"/>
      <c r="J1" s="368"/>
      <c r="K1" s="368"/>
      <c r="L1" s="368"/>
      <c r="M1" s="427" t="s">
        <v>177</v>
      </c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8"/>
    </row>
    <row r="2" spans="1:25" ht="21.75" customHeight="1" x14ac:dyDescent="0.2">
      <c r="A2" s="407" t="s">
        <v>69</v>
      </c>
      <c r="B2" s="408"/>
      <c r="C2" s="408"/>
      <c r="D2" s="409"/>
      <c r="E2" s="53"/>
      <c r="F2" s="53"/>
      <c r="G2" s="402" t="s">
        <v>138</v>
      </c>
      <c r="H2" s="401"/>
      <c r="I2" s="180"/>
      <c r="J2" s="400" t="s">
        <v>139</v>
      </c>
      <c r="K2" s="401"/>
      <c r="L2" s="180"/>
      <c r="M2" s="403" t="s">
        <v>56</v>
      </c>
      <c r="N2" s="404"/>
      <c r="O2" s="180"/>
      <c r="P2" s="394" t="s">
        <v>179</v>
      </c>
      <c r="Q2" s="395"/>
      <c r="R2" s="395"/>
      <c r="S2" s="395"/>
      <c r="T2" s="395"/>
      <c r="U2" s="395"/>
      <c r="V2" s="395"/>
      <c r="W2" s="395"/>
      <c r="X2" s="395"/>
      <c r="Y2" s="396"/>
    </row>
    <row r="3" spans="1:25" ht="76.5" customHeight="1" thickBot="1" x14ac:dyDescent="0.25">
      <c r="A3" s="405" t="s">
        <v>96</v>
      </c>
      <c r="B3" s="406"/>
      <c r="C3" s="55" t="s">
        <v>86</v>
      </c>
      <c r="D3" s="410" t="s">
        <v>0</v>
      </c>
      <c r="E3" s="410"/>
      <c r="F3" s="55" t="s">
        <v>2</v>
      </c>
      <c r="G3" s="55" t="s">
        <v>171</v>
      </c>
      <c r="H3" s="55" t="s">
        <v>70</v>
      </c>
      <c r="I3" s="229"/>
      <c r="J3" s="56" t="s">
        <v>140</v>
      </c>
      <c r="K3" s="55" t="s">
        <v>71</v>
      </c>
      <c r="L3" s="166"/>
      <c r="M3" s="57" t="s">
        <v>57</v>
      </c>
      <c r="N3" s="58" t="s">
        <v>61</v>
      </c>
      <c r="O3" s="180"/>
      <c r="P3" s="97" t="s">
        <v>79</v>
      </c>
      <c r="Q3" s="97" t="s">
        <v>80</v>
      </c>
      <c r="R3" s="97" t="s">
        <v>81</v>
      </c>
      <c r="S3" s="97" t="s">
        <v>78</v>
      </c>
      <c r="T3" s="97" t="s">
        <v>77</v>
      </c>
      <c r="U3" s="97" t="s">
        <v>76</v>
      </c>
      <c r="V3" s="97" t="s">
        <v>87</v>
      </c>
      <c r="W3" s="97" t="s">
        <v>89</v>
      </c>
      <c r="X3" s="97" t="s">
        <v>75</v>
      </c>
      <c r="Y3" s="230" t="s">
        <v>99</v>
      </c>
    </row>
    <row r="4" spans="1:25" ht="15.75" customHeight="1" x14ac:dyDescent="0.2">
      <c r="A4" s="411" t="s">
        <v>172</v>
      </c>
      <c r="B4" s="413" t="s">
        <v>3</v>
      </c>
      <c r="C4" s="59" t="s">
        <v>27</v>
      </c>
      <c r="D4" s="60" t="s">
        <v>11</v>
      </c>
      <c r="E4" s="61">
        <v>50</v>
      </c>
      <c r="F4" s="61">
        <v>9.1700000000000004E-2</v>
      </c>
      <c r="G4" s="181">
        <v>489.33333321099997</v>
      </c>
      <c r="H4" s="188">
        <f t="shared" ref="H4:H12" si="0">G4*50</f>
        <v>24466.66666055</v>
      </c>
      <c r="I4" s="166"/>
      <c r="J4" s="62">
        <f t="shared" ref="J4:J12" si="1">G4-(G4*$K$23)</f>
        <v>366.99999990824995</v>
      </c>
      <c r="K4" s="185">
        <f t="shared" ref="K4:K12" si="2">J4*50</f>
        <v>18349.999995412498</v>
      </c>
      <c r="L4" s="166"/>
      <c r="M4" s="63">
        <f t="shared" ref="M4:M22" si="3">SUM(P4:Y4)</f>
        <v>0</v>
      </c>
      <c r="N4" s="64">
        <f>M4*K4</f>
        <v>0</v>
      </c>
      <c r="O4" s="180"/>
      <c r="P4" s="198"/>
      <c r="Q4" s="198"/>
      <c r="R4" s="198"/>
      <c r="S4" s="198"/>
      <c r="T4" s="198"/>
      <c r="U4" s="198"/>
      <c r="V4" s="198"/>
      <c r="W4" s="198"/>
      <c r="X4" s="198"/>
      <c r="Y4" s="231"/>
    </row>
    <row r="5" spans="1:25" ht="15.75" customHeight="1" x14ac:dyDescent="0.2">
      <c r="A5" s="411"/>
      <c r="B5" s="413"/>
      <c r="C5" s="65" t="s">
        <v>10</v>
      </c>
      <c r="D5" s="66" t="s">
        <v>13</v>
      </c>
      <c r="E5" s="67">
        <v>50</v>
      </c>
      <c r="F5" s="67">
        <v>6.6600000000000006E-2</v>
      </c>
      <c r="G5" s="182">
        <v>290.66666659399999</v>
      </c>
      <c r="H5" s="189">
        <f t="shared" si="0"/>
        <v>14533.333329699999</v>
      </c>
      <c r="I5" s="166"/>
      <c r="J5" s="68">
        <f t="shared" si="1"/>
        <v>217.99999994550001</v>
      </c>
      <c r="K5" s="186">
        <f t="shared" si="2"/>
        <v>10899.999997275001</v>
      </c>
      <c r="L5" s="166"/>
      <c r="M5" s="69">
        <f t="shared" si="3"/>
        <v>0</v>
      </c>
      <c r="N5" s="70">
        <f t="shared" ref="N5:N22" si="4">M5*K5</f>
        <v>0</v>
      </c>
      <c r="O5" s="180"/>
      <c r="P5" s="199"/>
      <c r="Q5" s="199"/>
      <c r="R5" s="199"/>
      <c r="S5" s="199"/>
      <c r="T5" s="199"/>
      <c r="U5" s="199"/>
      <c r="V5" s="199"/>
      <c r="W5" s="199"/>
      <c r="X5" s="199"/>
      <c r="Y5" s="232"/>
    </row>
    <row r="6" spans="1:25" ht="15.75" customHeight="1" x14ac:dyDescent="0.2">
      <c r="A6" s="411"/>
      <c r="B6" s="413"/>
      <c r="C6" s="65" t="s">
        <v>12</v>
      </c>
      <c r="D6" s="66" t="s">
        <v>15</v>
      </c>
      <c r="E6" s="67">
        <v>50</v>
      </c>
      <c r="F6" s="67">
        <v>5.1299999999999998E-2</v>
      </c>
      <c r="G6" s="182">
        <v>266.66666659999999</v>
      </c>
      <c r="H6" s="189">
        <f t="shared" si="0"/>
        <v>13333.333329999999</v>
      </c>
      <c r="I6" s="166"/>
      <c r="J6" s="68">
        <f t="shared" si="1"/>
        <v>199.99999994999999</v>
      </c>
      <c r="K6" s="186">
        <f t="shared" si="2"/>
        <v>9999.9999974999992</v>
      </c>
      <c r="L6" s="166"/>
      <c r="M6" s="69">
        <f t="shared" si="3"/>
        <v>0</v>
      </c>
      <c r="N6" s="70">
        <f t="shared" si="4"/>
        <v>0</v>
      </c>
      <c r="O6" s="180"/>
      <c r="P6" s="199"/>
      <c r="Q6" s="199"/>
      <c r="R6" s="199"/>
      <c r="S6" s="199"/>
      <c r="T6" s="199"/>
      <c r="U6" s="199"/>
      <c r="V6" s="199"/>
      <c r="W6" s="199"/>
      <c r="X6" s="199"/>
      <c r="Y6" s="232"/>
    </row>
    <row r="7" spans="1:25" ht="15.75" customHeight="1" thickBot="1" x14ac:dyDescent="0.25">
      <c r="A7" s="411"/>
      <c r="B7" s="414"/>
      <c r="C7" s="71" t="s">
        <v>14</v>
      </c>
      <c r="D7" s="72" t="s">
        <v>17</v>
      </c>
      <c r="E7" s="73">
        <v>50</v>
      </c>
      <c r="F7" s="73">
        <v>4.4000000000000004E-2</v>
      </c>
      <c r="G7" s="183">
        <v>213.33333327999998</v>
      </c>
      <c r="H7" s="190">
        <f t="shared" si="0"/>
        <v>10666.666663999998</v>
      </c>
      <c r="I7" s="166"/>
      <c r="J7" s="74">
        <f t="shared" si="1"/>
        <v>159.99999995999997</v>
      </c>
      <c r="K7" s="187">
        <f t="shared" si="2"/>
        <v>7999.9999979999984</v>
      </c>
      <c r="L7" s="166"/>
      <c r="M7" s="75">
        <f t="shared" si="3"/>
        <v>0</v>
      </c>
      <c r="N7" s="76">
        <f t="shared" si="4"/>
        <v>0</v>
      </c>
      <c r="O7" s="180"/>
      <c r="P7" s="200"/>
      <c r="Q7" s="200"/>
      <c r="R7" s="200"/>
      <c r="S7" s="200"/>
      <c r="T7" s="200"/>
      <c r="U7" s="200"/>
      <c r="V7" s="200"/>
      <c r="W7" s="200"/>
      <c r="X7" s="200"/>
      <c r="Y7" s="233"/>
    </row>
    <row r="8" spans="1:25" ht="15.75" customHeight="1" x14ac:dyDescent="0.2">
      <c r="A8" s="411"/>
      <c r="B8" s="421" t="s">
        <v>21</v>
      </c>
      <c r="C8" s="59" t="s">
        <v>18</v>
      </c>
      <c r="D8" s="60" t="s">
        <v>19</v>
      </c>
      <c r="E8" s="61">
        <v>50</v>
      </c>
      <c r="F8" s="61">
        <v>6.7199999999999996E-2</v>
      </c>
      <c r="G8" s="181">
        <v>439.99999988999997</v>
      </c>
      <c r="H8" s="188">
        <f t="shared" si="0"/>
        <v>21999.999994499998</v>
      </c>
      <c r="I8" s="166"/>
      <c r="J8" s="62">
        <f t="shared" si="1"/>
        <v>329.99999991749996</v>
      </c>
      <c r="K8" s="185">
        <f t="shared" si="2"/>
        <v>16499.999995874998</v>
      </c>
      <c r="L8" s="166"/>
      <c r="M8" s="63">
        <f t="shared" si="3"/>
        <v>0</v>
      </c>
      <c r="N8" s="64">
        <f t="shared" si="4"/>
        <v>0</v>
      </c>
      <c r="O8" s="180"/>
      <c r="P8" s="198"/>
      <c r="Q8" s="198"/>
      <c r="R8" s="198"/>
      <c r="S8" s="198"/>
      <c r="T8" s="198"/>
      <c r="U8" s="198"/>
      <c r="V8" s="198"/>
      <c r="W8" s="198"/>
      <c r="X8" s="198"/>
      <c r="Y8" s="231"/>
    </row>
    <row r="9" spans="1:25" ht="15.75" customHeight="1" x14ac:dyDescent="0.2">
      <c r="A9" s="411"/>
      <c r="B9" s="421"/>
      <c r="C9" s="65" t="s">
        <v>10</v>
      </c>
      <c r="D9" s="66" t="s">
        <v>1</v>
      </c>
      <c r="E9" s="67">
        <v>50</v>
      </c>
      <c r="F9" s="67">
        <v>4.9100000000000005E-2</v>
      </c>
      <c r="G9" s="182">
        <v>327.99999991799996</v>
      </c>
      <c r="H9" s="189">
        <f t="shared" si="0"/>
        <v>16399.999995899998</v>
      </c>
      <c r="I9" s="166"/>
      <c r="J9" s="68">
        <f t="shared" si="1"/>
        <v>245.99999993849997</v>
      </c>
      <c r="K9" s="186">
        <f t="shared" si="2"/>
        <v>12299.999996924998</v>
      </c>
      <c r="L9" s="166"/>
      <c r="M9" s="69">
        <f t="shared" si="3"/>
        <v>0</v>
      </c>
      <c r="N9" s="70">
        <f t="shared" si="4"/>
        <v>0</v>
      </c>
      <c r="O9" s="180"/>
      <c r="P9" s="199"/>
      <c r="Q9" s="199"/>
      <c r="R9" s="199"/>
      <c r="S9" s="199"/>
      <c r="T9" s="199"/>
      <c r="U9" s="199"/>
      <c r="V9" s="199"/>
      <c r="W9" s="199"/>
      <c r="X9" s="199"/>
      <c r="Y9" s="232"/>
    </row>
    <row r="10" spans="1:25" ht="15.75" customHeight="1" x14ac:dyDescent="0.2">
      <c r="A10" s="411"/>
      <c r="B10" s="421"/>
      <c r="C10" s="77" t="s">
        <v>74</v>
      </c>
      <c r="D10" s="78" t="s">
        <v>20</v>
      </c>
      <c r="E10" s="79">
        <v>50</v>
      </c>
      <c r="F10" s="79">
        <v>3.8800000000000001E-2</v>
      </c>
      <c r="G10" s="182">
        <v>265.333333267</v>
      </c>
      <c r="H10" s="189">
        <f t="shared" si="0"/>
        <v>13266.666663350001</v>
      </c>
      <c r="I10" s="166"/>
      <c r="J10" s="80">
        <f t="shared" si="1"/>
        <v>198.99999995025001</v>
      </c>
      <c r="K10" s="186">
        <f t="shared" si="2"/>
        <v>9949.9999975125011</v>
      </c>
      <c r="L10" s="166"/>
      <c r="M10" s="69">
        <f t="shared" si="3"/>
        <v>0</v>
      </c>
      <c r="N10" s="70">
        <f t="shared" si="4"/>
        <v>0</v>
      </c>
      <c r="O10" s="180"/>
      <c r="P10" s="199"/>
      <c r="Q10" s="199"/>
      <c r="R10" s="199"/>
      <c r="S10" s="199"/>
      <c r="T10" s="199"/>
      <c r="U10" s="199"/>
      <c r="V10" s="199"/>
      <c r="W10" s="199"/>
      <c r="X10" s="199"/>
      <c r="Y10" s="232"/>
    </row>
    <row r="11" spans="1:25" ht="15.75" customHeight="1" x14ac:dyDescent="0.2">
      <c r="A11" s="411"/>
      <c r="B11" s="421"/>
      <c r="C11" s="77" t="s">
        <v>100</v>
      </c>
      <c r="D11" s="78" t="s">
        <v>24</v>
      </c>
      <c r="E11" s="79">
        <v>50</v>
      </c>
      <c r="F11" s="79">
        <v>3.8800000000000001E-2</v>
      </c>
      <c r="G11" s="182">
        <v>221.33333327799997</v>
      </c>
      <c r="H11" s="189">
        <f>G11*50</f>
        <v>11066.666663899998</v>
      </c>
      <c r="I11" s="166"/>
      <c r="J11" s="80">
        <f t="shared" si="1"/>
        <v>165.99999995849998</v>
      </c>
      <c r="K11" s="186">
        <f>J11*50</f>
        <v>8299.9999979249988</v>
      </c>
      <c r="L11" s="166"/>
      <c r="M11" s="69">
        <f t="shared" si="3"/>
        <v>0</v>
      </c>
      <c r="N11" s="70">
        <f>M11*K11</f>
        <v>0</v>
      </c>
      <c r="O11" s="180"/>
      <c r="P11" s="201"/>
      <c r="Q11" s="199"/>
      <c r="R11" s="199"/>
      <c r="S11" s="199"/>
      <c r="T11" s="199"/>
      <c r="U11" s="199"/>
      <c r="V11" s="199"/>
      <c r="W11" s="199"/>
      <c r="X11" s="199"/>
      <c r="Y11" s="232"/>
    </row>
    <row r="12" spans="1:25" ht="15.75" customHeight="1" thickBot="1" x14ac:dyDescent="0.25">
      <c r="A12" s="412"/>
      <c r="B12" s="422"/>
      <c r="C12" s="71" t="s">
        <v>14</v>
      </c>
      <c r="D12" s="72" t="s">
        <v>6</v>
      </c>
      <c r="E12" s="73">
        <v>50</v>
      </c>
      <c r="F12" s="73">
        <v>3.8800000000000001E-2</v>
      </c>
      <c r="G12" s="183">
        <v>170.66666662399999</v>
      </c>
      <c r="H12" s="190">
        <f t="shared" si="0"/>
        <v>8533.3333311999995</v>
      </c>
      <c r="I12" s="166"/>
      <c r="J12" s="74">
        <f t="shared" si="1"/>
        <v>127.999999968</v>
      </c>
      <c r="K12" s="187">
        <f t="shared" si="2"/>
        <v>6399.9999983999996</v>
      </c>
      <c r="L12" s="166"/>
      <c r="M12" s="75">
        <f t="shared" si="3"/>
        <v>0</v>
      </c>
      <c r="N12" s="76">
        <f t="shared" si="4"/>
        <v>0</v>
      </c>
      <c r="O12" s="180"/>
      <c r="P12" s="200"/>
      <c r="Q12" s="199"/>
      <c r="R12" s="199"/>
      <c r="S12" s="199"/>
      <c r="T12" s="199"/>
      <c r="U12" s="199"/>
      <c r="V12" s="199"/>
      <c r="W12" s="199"/>
      <c r="X12" s="199"/>
      <c r="Y12" s="232"/>
    </row>
    <row r="13" spans="1:25" ht="13.5" customHeight="1" thickBot="1" x14ac:dyDescent="0.25">
      <c r="A13" s="234"/>
      <c r="B13" s="235"/>
      <c r="C13" s="168"/>
      <c r="D13" s="169"/>
      <c r="E13" s="170"/>
      <c r="F13" s="171"/>
      <c r="G13" s="172"/>
      <c r="H13" s="173"/>
      <c r="I13" s="166"/>
      <c r="J13" s="174"/>
      <c r="K13" s="173"/>
      <c r="L13" s="166"/>
      <c r="M13" s="175"/>
      <c r="N13" s="176"/>
      <c r="O13" s="180"/>
      <c r="P13" s="167"/>
      <c r="Q13" s="167"/>
      <c r="R13" s="167"/>
      <c r="S13" s="167"/>
      <c r="T13" s="167"/>
      <c r="U13" s="167"/>
      <c r="V13" s="167"/>
      <c r="W13" s="167"/>
      <c r="X13" s="167"/>
      <c r="Y13" s="236"/>
    </row>
    <row r="14" spans="1:25" ht="15.75" customHeight="1" x14ac:dyDescent="0.2">
      <c r="A14" s="423" t="s">
        <v>173</v>
      </c>
      <c r="B14" s="426" t="s">
        <v>3</v>
      </c>
      <c r="C14" s="81" t="s">
        <v>97</v>
      </c>
      <c r="D14" s="82" t="s">
        <v>11</v>
      </c>
      <c r="E14" s="83">
        <v>50</v>
      </c>
      <c r="F14" s="83">
        <v>0.1399</v>
      </c>
      <c r="G14" s="184">
        <v>591.99999852000008</v>
      </c>
      <c r="H14" s="191">
        <f t="shared" ref="H14:H22" si="5">G14*50</f>
        <v>29599.999926000004</v>
      </c>
      <c r="I14" s="166"/>
      <c r="J14" s="62">
        <f t="shared" ref="J14:J22" si="6">G14-(G14*$K$23)</f>
        <v>443.99999889000003</v>
      </c>
      <c r="K14" s="185">
        <f t="shared" ref="K14:K22" si="7">J14*50</f>
        <v>22199.999944500003</v>
      </c>
      <c r="L14" s="166"/>
      <c r="M14" s="63">
        <f t="shared" si="3"/>
        <v>0</v>
      </c>
      <c r="N14" s="64">
        <f t="shared" si="4"/>
        <v>0</v>
      </c>
      <c r="O14" s="180"/>
      <c r="P14" s="198"/>
      <c r="Q14" s="198"/>
      <c r="R14" s="198"/>
      <c r="S14" s="198"/>
      <c r="T14" s="198"/>
      <c r="U14" s="198"/>
      <c r="V14" s="198"/>
      <c r="W14" s="198"/>
      <c r="X14" s="198"/>
      <c r="Y14" s="231"/>
    </row>
    <row r="15" spans="1:25" ht="15.75" customHeight="1" x14ac:dyDescent="0.2">
      <c r="A15" s="424"/>
      <c r="B15" s="413"/>
      <c r="C15" s="65" t="s">
        <v>73</v>
      </c>
      <c r="D15" s="66" t="s">
        <v>13</v>
      </c>
      <c r="E15" s="67">
        <v>50</v>
      </c>
      <c r="F15" s="67">
        <v>8.4100000000000008E-2</v>
      </c>
      <c r="G15" s="182">
        <v>357.33333244000005</v>
      </c>
      <c r="H15" s="189">
        <f t="shared" si="5"/>
        <v>17866.666622000004</v>
      </c>
      <c r="I15" s="166"/>
      <c r="J15" s="68">
        <f t="shared" si="6"/>
        <v>267.99999933000004</v>
      </c>
      <c r="K15" s="186">
        <f t="shared" si="7"/>
        <v>13399.999966500001</v>
      </c>
      <c r="L15" s="166"/>
      <c r="M15" s="69">
        <f t="shared" si="3"/>
        <v>0</v>
      </c>
      <c r="N15" s="70">
        <f t="shared" si="4"/>
        <v>0</v>
      </c>
      <c r="O15" s="180"/>
      <c r="P15" s="199"/>
      <c r="Q15" s="199"/>
      <c r="R15" s="199"/>
      <c r="S15" s="199"/>
      <c r="T15" s="199"/>
      <c r="U15" s="199"/>
      <c r="V15" s="199"/>
      <c r="W15" s="199"/>
      <c r="X15" s="199"/>
      <c r="Y15" s="232"/>
    </row>
    <row r="16" spans="1:25" ht="15.75" customHeight="1" x14ac:dyDescent="0.2">
      <c r="A16" s="424"/>
      <c r="B16" s="413"/>
      <c r="C16" s="65" t="s">
        <v>98</v>
      </c>
      <c r="D16" s="66" t="s">
        <v>15</v>
      </c>
      <c r="E16" s="67">
        <v>50</v>
      </c>
      <c r="F16" s="67">
        <v>8.7100000000000011E-2</v>
      </c>
      <c r="G16" s="182">
        <v>298.66666592000001</v>
      </c>
      <c r="H16" s="189">
        <f t="shared" si="5"/>
        <v>14933.333296000001</v>
      </c>
      <c r="I16" s="166"/>
      <c r="J16" s="68">
        <f t="shared" si="6"/>
        <v>223.99999944000001</v>
      </c>
      <c r="K16" s="186">
        <f t="shared" si="7"/>
        <v>11199.999972000001</v>
      </c>
      <c r="L16" s="166"/>
      <c r="M16" s="69">
        <f t="shared" si="3"/>
        <v>0</v>
      </c>
      <c r="N16" s="70">
        <f t="shared" si="4"/>
        <v>0</v>
      </c>
      <c r="O16" s="180"/>
      <c r="P16" s="199"/>
      <c r="Q16" s="199"/>
      <c r="R16" s="199"/>
      <c r="S16" s="199"/>
      <c r="T16" s="199"/>
      <c r="U16" s="199"/>
      <c r="V16" s="199"/>
      <c r="W16" s="199"/>
      <c r="X16" s="199"/>
      <c r="Y16" s="232"/>
    </row>
    <row r="17" spans="1:25" ht="15.75" customHeight="1" thickBot="1" x14ac:dyDescent="0.25">
      <c r="A17" s="424"/>
      <c r="B17" s="414"/>
      <c r="C17" s="71" t="s">
        <v>54</v>
      </c>
      <c r="D17" s="72" t="s">
        <v>17</v>
      </c>
      <c r="E17" s="73">
        <v>50</v>
      </c>
      <c r="F17" s="73">
        <v>6.7900000000000002E-2</v>
      </c>
      <c r="G17" s="183">
        <v>247.99999938000002</v>
      </c>
      <c r="H17" s="190">
        <f t="shared" si="5"/>
        <v>12399.999969</v>
      </c>
      <c r="I17" s="166"/>
      <c r="J17" s="74">
        <f t="shared" si="6"/>
        <v>185.99999953500003</v>
      </c>
      <c r="K17" s="187">
        <f t="shared" si="7"/>
        <v>9299.9999767500012</v>
      </c>
      <c r="L17" s="166"/>
      <c r="M17" s="75">
        <f t="shared" si="3"/>
        <v>0</v>
      </c>
      <c r="N17" s="76">
        <f t="shared" si="4"/>
        <v>0</v>
      </c>
      <c r="O17" s="180"/>
      <c r="P17" s="200"/>
      <c r="Q17" s="200"/>
      <c r="R17" s="200"/>
      <c r="S17" s="200"/>
      <c r="T17" s="200"/>
      <c r="U17" s="200"/>
      <c r="V17" s="200"/>
      <c r="W17" s="200"/>
      <c r="X17" s="200"/>
      <c r="Y17" s="233"/>
    </row>
    <row r="18" spans="1:25" ht="15.75" customHeight="1" x14ac:dyDescent="0.2">
      <c r="A18" s="424"/>
      <c r="B18" s="421" t="s">
        <v>21</v>
      </c>
      <c r="C18" s="59" t="s">
        <v>72</v>
      </c>
      <c r="D18" s="60" t="s">
        <v>19</v>
      </c>
      <c r="E18" s="61">
        <v>50</v>
      </c>
      <c r="F18" s="61">
        <v>0.1075</v>
      </c>
      <c r="G18" s="181">
        <v>549.33333196000001</v>
      </c>
      <c r="H18" s="188">
        <f t="shared" si="5"/>
        <v>27466.666598</v>
      </c>
      <c r="I18" s="166"/>
      <c r="J18" s="62">
        <f t="shared" si="6"/>
        <v>411.99999896999998</v>
      </c>
      <c r="K18" s="185">
        <f t="shared" si="7"/>
        <v>20599.999948500001</v>
      </c>
      <c r="L18" s="166"/>
      <c r="M18" s="63">
        <f t="shared" si="3"/>
        <v>0</v>
      </c>
      <c r="N18" s="64">
        <f t="shared" si="4"/>
        <v>0</v>
      </c>
      <c r="O18" s="180"/>
      <c r="P18" s="198"/>
      <c r="Q18" s="198"/>
      <c r="R18" s="198"/>
      <c r="S18" s="198"/>
      <c r="T18" s="198"/>
      <c r="U18" s="198"/>
      <c r="V18" s="198"/>
      <c r="W18" s="198"/>
      <c r="X18" s="198"/>
      <c r="Y18" s="231"/>
    </row>
    <row r="19" spans="1:25" ht="15.75" customHeight="1" x14ac:dyDescent="0.2">
      <c r="A19" s="424"/>
      <c r="B19" s="421"/>
      <c r="C19" s="65" t="s">
        <v>73</v>
      </c>
      <c r="D19" s="66" t="s">
        <v>1</v>
      </c>
      <c r="E19" s="67">
        <v>50</v>
      </c>
      <c r="F19" s="67">
        <v>7.980000000000001E-2</v>
      </c>
      <c r="G19" s="182">
        <v>394.66666568000005</v>
      </c>
      <c r="H19" s="189">
        <f t="shared" si="5"/>
        <v>19733.333284000004</v>
      </c>
      <c r="I19" s="166"/>
      <c r="J19" s="68">
        <f t="shared" si="6"/>
        <v>295.99999926000004</v>
      </c>
      <c r="K19" s="186">
        <f t="shared" si="7"/>
        <v>14799.999963000002</v>
      </c>
      <c r="L19" s="166"/>
      <c r="M19" s="69">
        <f t="shared" si="3"/>
        <v>0</v>
      </c>
      <c r="N19" s="70">
        <f t="shared" si="4"/>
        <v>0</v>
      </c>
      <c r="O19" s="180"/>
      <c r="P19" s="199"/>
      <c r="Q19" s="199"/>
      <c r="R19" s="199"/>
      <c r="S19" s="199"/>
      <c r="T19" s="199"/>
      <c r="U19" s="199"/>
      <c r="V19" s="199"/>
      <c r="W19" s="199"/>
      <c r="X19" s="199"/>
      <c r="Y19" s="232"/>
    </row>
    <row r="20" spans="1:25" ht="15.75" customHeight="1" x14ac:dyDescent="0.2">
      <c r="A20" s="424"/>
      <c r="B20" s="421"/>
      <c r="C20" s="77" t="s">
        <v>101</v>
      </c>
      <c r="D20" s="78" t="s">
        <v>20</v>
      </c>
      <c r="E20" s="79">
        <v>50</v>
      </c>
      <c r="F20" s="79">
        <v>6.2199999999999998E-2</v>
      </c>
      <c r="G20" s="182">
        <v>322.66666586000002</v>
      </c>
      <c r="H20" s="189">
        <f t="shared" si="5"/>
        <v>16133.333293000002</v>
      </c>
      <c r="I20" s="166"/>
      <c r="J20" s="80">
        <f t="shared" si="6"/>
        <v>241.99999939500003</v>
      </c>
      <c r="K20" s="186">
        <f t="shared" si="7"/>
        <v>12099.999969750002</v>
      </c>
      <c r="L20" s="166"/>
      <c r="M20" s="69">
        <f t="shared" si="3"/>
        <v>0</v>
      </c>
      <c r="N20" s="70">
        <f t="shared" si="4"/>
        <v>0</v>
      </c>
      <c r="O20" s="180"/>
      <c r="P20" s="199"/>
      <c r="Q20" s="199"/>
      <c r="R20" s="199"/>
      <c r="S20" s="199"/>
      <c r="T20" s="199"/>
      <c r="U20" s="199"/>
      <c r="V20" s="199"/>
      <c r="W20" s="199"/>
      <c r="X20" s="199"/>
      <c r="Y20" s="232"/>
    </row>
    <row r="21" spans="1:25" ht="15.75" customHeight="1" x14ac:dyDescent="0.2">
      <c r="A21" s="424"/>
      <c r="B21" s="421"/>
      <c r="C21" s="77" t="s">
        <v>102</v>
      </c>
      <c r="D21" s="78" t="s">
        <v>24</v>
      </c>
      <c r="E21" s="79">
        <v>50</v>
      </c>
      <c r="F21" s="79">
        <v>6.2199999999999998E-2</v>
      </c>
      <c r="G21" s="182">
        <v>274.66666598</v>
      </c>
      <c r="H21" s="189">
        <f>G21*50</f>
        <v>13733.333299</v>
      </c>
      <c r="I21" s="166"/>
      <c r="J21" s="80">
        <f t="shared" si="6"/>
        <v>205.99999948499999</v>
      </c>
      <c r="K21" s="186">
        <f>J21*50</f>
        <v>10299.99997425</v>
      </c>
      <c r="L21" s="166"/>
      <c r="M21" s="69">
        <f>SUM(P21:Y21)</f>
        <v>0</v>
      </c>
      <c r="N21" s="70">
        <f>M21*K21</f>
        <v>0</v>
      </c>
      <c r="O21" s="180"/>
      <c r="P21" s="201"/>
      <c r="Q21" s="201"/>
      <c r="R21" s="201"/>
      <c r="S21" s="201"/>
      <c r="T21" s="201"/>
      <c r="U21" s="201"/>
      <c r="V21" s="201"/>
      <c r="W21" s="201"/>
      <c r="X21" s="201"/>
      <c r="Y21" s="237"/>
    </row>
    <row r="22" spans="1:25" ht="15.75" customHeight="1" thickBot="1" x14ac:dyDescent="0.25">
      <c r="A22" s="425"/>
      <c r="B22" s="422"/>
      <c r="C22" s="71" t="s">
        <v>54</v>
      </c>
      <c r="D22" s="72" t="s">
        <v>6</v>
      </c>
      <c r="E22" s="73">
        <v>50</v>
      </c>
      <c r="F22" s="73">
        <v>6.2199999999999998E-2</v>
      </c>
      <c r="G22" s="183">
        <v>210.66666614000002</v>
      </c>
      <c r="H22" s="190">
        <f t="shared" si="5"/>
        <v>10533.333307000001</v>
      </c>
      <c r="I22" s="166"/>
      <c r="J22" s="74">
        <f t="shared" si="6"/>
        <v>157.99999960500003</v>
      </c>
      <c r="K22" s="187">
        <f t="shared" si="7"/>
        <v>7899.9999802500015</v>
      </c>
      <c r="L22" s="166"/>
      <c r="M22" s="75">
        <f t="shared" si="3"/>
        <v>0</v>
      </c>
      <c r="N22" s="76">
        <f t="shared" si="4"/>
        <v>0</v>
      </c>
      <c r="O22" s="180"/>
      <c r="P22" s="200"/>
      <c r="Q22" s="200"/>
      <c r="R22" s="200"/>
      <c r="S22" s="200"/>
      <c r="T22" s="200"/>
      <c r="U22" s="200"/>
      <c r="V22" s="200"/>
      <c r="W22" s="200"/>
      <c r="X22" s="200"/>
      <c r="Y22" s="233"/>
    </row>
    <row r="23" spans="1:25" ht="22.5" x14ac:dyDescent="0.2">
      <c r="A23" s="212"/>
      <c r="B23" s="397" t="s">
        <v>174</v>
      </c>
      <c r="C23" s="398"/>
      <c r="D23" s="398"/>
      <c r="E23" s="398"/>
      <c r="F23" s="398"/>
      <c r="G23" s="398"/>
      <c r="H23" s="399"/>
      <c r="I23" s="166"/>
      <c r="J23" s="52" t="s">
        <v>168</v>
      </c>
      <c r="K23" s="94">
        <v>0.25</v>
      </c>
      <c r="L23" s="166"/>
      <c r="M23" s="84">
        <f>SUM(M4:M22)</f>
        <v>0</v>
      </c>
      <c r="N23" s="85">
        <f>SUM(N4:N22)</f>
        <v>0</v>
      </c>
      <c r="O23" s="180"/>
      <c r="P23" s="86">
        <f>SUM(P4:P22)</f>
        <v>0</v>
      </c>
      <c r="Q23" s="86">
        <f t="shared" ref="Q23:Y23" si="8">SUM(Q4:Q22)</f>
        <v>0</v>
      </c>
      <c r="R23" s="86">
        <f t="shared" si="8"/>
        <v>0</v>
      </c>
      <c r="S23" s="86">
        <f t="shared" si="8"/>
        <v>0</v>
      </c>
      <c r="T23" s="86">
        <f t="shared" si="8"/>
        <v>0</v>
      </c>
      <c r="U23" s="86">
        <f t="shared" si="8"/>
        <v>0</v>
      </c>
      <c r="V23" s="86">
        <f t="shared" si="8"/>
        <v>0</v>
      </c>
      <c r="W23" s="86">
        <f t="shared" si="8"/>
        <v>0</v>
      </c>
      <c r="X23" s="86">
        <f>SUM(X4:X22)</f>
        <v>0</v>
      </c>
      <c r="Y23" s="238">
        <f t="shared" si="8"/>
        <v>0</v>
      </c>
    </row>
    <row r="24" spans="1:25" ht="14.25" customHeight="1" x14ac:dyDescent="0.2">
      <c r="A24" s="239"/>
      <c r="B24" s="415" t="s">
        <v>141</v>
      </c>
      <c r="C24" s="416"/>
      <c r="D24" s="416"/>
      <c r="E24" s="416"/>
      <c r="F24" s="416"/>
      <c r="G24" s="416"/>
      <c r="H24" s="417"/>
      <c r="I24" s="166"/>
      <c r="J24" s="166"/>
      <c r="K24" s="166"/>
      <c r="L24" s="166"/>
      <c r="M24" s="87" t="s">
        <v>82</v>
      </c>
      <c r="N24" s="70">
        <f>N23*21%</f>
        <v>0</v>
      </c>
      <c r="O24" s="180"/>
      <c r="P24" s="392"/>
      <c r="Q24" s="392"/>
      <c r="R24" s="392"/>
      <c r="S24" s="392"/>
      <c r="T24" s="392"/>
      <c r="U24" s="392"/>
      <c r="V24" s="392"/>
      <c r="W24" s="392"/>
      <c r="X24" s="392"/>
      <c r="Y24" s="393"/>
    </row>
    <row r="25" spans="1:25" ht="24.75" thickBot="1" x14ac:dyDescent="0.25">
      <c r="A25" s="239"/>
      <c r="B25" s="418"/>
      <c r="C25" s="419"/>
      <c r="D25" s="419"/>
      <c r="E25" s="419"/>
      <c r="F25" s="419"/>
      <c r="G25" s="419"/>
      <c r="H25" s="420"/>
      <c r="I25" s="166"/>
      <c r="J25" s="240"/>
      <c r="K25" s="241"/>
      <c r="L25" s="166"/>
      <c r="M25" s="88" t="s">
        <v>60</v>
      </c>
      <c r="N25" s="89">
        <f>SUM(N23:N24)</f>
        <v>0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324" t="s">
        <v>198</v>
      </c>
    </row>
    <row r="26" spans="1:25" ht="7.5" customHeight="1" x14ac:dyDescent="0.2">
      <c r="A26" s="212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213"/>
    </row>
    <row r="27" spans="1:25" x14ac:dyDescent="0.2">
      <c r="A27" s="212"/>
      <c r="B27" s="166"/>
      <c r="C27" s="166"/>
      <c r="D27" s="166"/>
      <c r="E27" s="242"/>
      <c r="F27" s="242"/>
      <c r="G27" s="166"/>
      <c r="H27" s="166"/>
      <c r="I27" s="166"/>
      <c r="J27" s="166"/>
      <c r="K27" s="166"/>
      <c r="L27" s="166"/>
      <c r="M27" s="96" t="s">
        <v>90</v>
      </c>
      <c r="N27" s="95">
        <f>+N23*10.5%</f>
        <v>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213"/>
    </row>
    <row r="28" spans="1:25" ht="15" thickBot="1" x14ac:dyDescent="0.25">
      <c r="A28" s="221"/>
      <c r="B28" s="222"/>
      <c r="C28" s="222"/>
      <c r="D28" s="222"/>
      <c r="E28" s="243"/>
      <c r="F28" s="243"/>
      <c r="G28" s="222"/>
      <c r="H28" s="222"/>
      <c r="I28" s="222"/>
      <c r="J28" s="222"/>
      <c r="K28" s="222"/>
      <c r="L28" s="222"/>
      <c r="M28" s="244" t="s">
        <v>60</v>
      </c>
      <c r="N28" s="245">
        <f>+N23+N27</f>
        <v>0</v>
      </c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7"/>
    </row>
    <row r="29" spans="1:25" ht="9.75" customHeight="1" x14ac:dyDescent="0.2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</row>
  </sheetData>
  <sheetProtection algorithmName="SHA-512" hashValue="rB5sTvQ1OD/t/Yn26RY31a93v+MoZq4njHVhhLkSmL/zBoCCZdLbLpvDnejmR9TJXflFUqmBOH3BG2iEjK/Hfg==" saltValue="E+an+bnEtpy/z1vTySCA2g==" spinCount="100000" sheet="1" objects="1" scenarios="1"/>
  <protectedRanges>
    <protectedRange sqref="P4:Y12 P14:Y22" name="Modificable"/>
  </protectedRanges>
  <mergeCells count="19">
    <mergeCell ref="B14:B17"/>
    <mergeCell ref="B18:B22"/>
    <mergeCell ref="G1:L1"/>
    <mergeCell ref="M1:Y1"/>
    <mergeCell ref="A1:D1"/>
    <mergeCell ref="P24:Y24"/>
    <mergeCell ref="P2:Y2"/>
    <mergeCell ref="B23:H23"/>
    <mergeCell ref="J2:K2"/>
    <mergeCell ref="G2:H2"/>
    <mergeCell ref="M2:N2"/>
    <mergeCell ref="A3:B3"/>
    <mergeCell ref="A2:D2"/>
    <mergeCell ref="D3:E3"/>
    <mergeCell ref="A4:A12"/>
    <mergeCell ref="B4:B7"/>
    <mergeCell ref="B24:H25"/>
    <mergeCell ref="B8:B12"/>
    <mergeCell ref="A14:A22"/>
  </mergeCells>
  <conditionalFormatting sqref="M4:M12 M14:M22">
    <cfRule type="cellIs" dxfId="3" priority="4" operator="equal">
      <formula>0</formula>
    </cfRule>
  </conditionalFormatting>
  <printOptions horizontalCentered="1"/>
  <pageMargins left="0.27559055118110237" right="0.27559055118110237" top="0.47244094488188981" bottom="0.47" header="0.23622047244094491" footer="0.19685039370078741"/>
  <pageSetup paperSize="9" scale="91" fitToHeight="0" orientation="landscape" r:id="rId1"/>
  <headerFooter>
    <oddHeader>&amp;A</oddHead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  <pageSetUpPr fitToPage="1"/>
  </sheetPr>
  <dimension ref="A1:V46"/>
  <sheetViews>
    <sheetView showGridLines="0" workbookViewId="0">
      <selection activeCell="P4" sqref="P4"/>
    </sheetView>
  </sheetViews>
  <sheetFormatPr baseColWidth="10" defaultColWidth="12" defaultRowHeight="14.25" x14ac:dyDescent="0.2"/>
  <cols>
    <col min="1" max="1" width="5.33203125" style="98" customWidth="1"/>
    <col min="2" max="2" width="5.83203125" style="98" customWidth="1"/>
    <col min="3" max="3" width="11.6640625" style="98" customWidth="1"/>
    <col min="4" max="4" width="12" style="98" customWidth="1"/>
    <col min="5" max="5" width="8" style="98" hidden="1" customWidth="1"/>
    <col min="6" max="6" width="12.6640625" style="98" hidden="1" customWidth="1"/>
    <col min="7" max="7" width="14.5" style="98" customWidth="1"/>
    <col min="8" max="8" width="16.33203125" style="98" customWidth="1"/>
    <col min="9" max="9" width="1.5" style="98" customWidth="1"/>
    <col min="10" max="10" width="14.5" style="98" customWidth="1"/>
    <col min="11" max="11" width="16.33203125" style="98" customWidth="1"/>
    <col min="12" max="12" width="1.5" style="98" customWidth="1"/>
    <col min="13" max="13" width="12.83203125" style="98" customWidth="1"/>
    <col min="14" max="14" width="21" style="98" customWidth="1"/>
    <col min="15" max="15" width="1.83203125" style="98" customWidth="1"/>
    <col min="16" max="22" width="10.5" style="98" customWidth="1"/>
    <col min="23" max="16384" width="12" style="2"/>
  </cols>
  <sheetData>
    <row r="1" spans="1:22" s="54" customFormat="1" ht="68.099999999999994" customHeight="1" x14ac:dyDescent="0.2">
      <c r="A1" s="429"/>
      <c r="B1" s="430"/>
      <c r="C1" s="211"/>
      <c r="D1" s="211"/>
      <c r="E1" s="367" t="s">
        <v>200</v>
      </c>
      <c r="F1" s="368"/>
      <c r="G1" s="368"/>
      <c r="H1" s="368"/>
      <c r="I1" s="368"/>
      <c r="J1" s="368"/>
      <c r="K1" s="427" t="s">
        <v>169</v>
      </c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8"/>
    </row>
    <row r="2" spans="1:22" ht="21.75" customHeight="1" x14ac:dyDescent="0.2">
      <c r="A2" s="433" t="s">
        <v>170</v>
      </c>
      <c r="B2" s="434"/>
      <c r="C2" s="434"/>
      <c r="D2" s="435"/>
      <c r="E2" s="99"/>
      <c r="F2" s="99"/>
      <c r="G2" s="454" t="s">
        <v>138</v>
      </c>
      <c r="H2" s="454"/>
      <c r="I2" s="180"/>
      <c r="J2" s="454" t="s">
        <v>139</v>
      </c>
      <c r="K2" s="454"/>
      <c r="L2" s="180"/>
      <c r="M2" s="436" t="s">
        <v>56</v>
      </c>
      <c r="N2" s="437"/>
      <c r="O2" s="166"/>
      <c r="P2" s="166"/>
      <c r="Q2" s="166"/>
      <c r="R2" s="166"/>
      <c r="S2" s="166"/>
      <c r="T2" s="166"/>
      <c r="U2" s="166"/>
      <c r="V2" s="213"/>
    </row>
    <row r="3" spans="1:22" ht="38.25" customHeight="1" thickBot="1" x14ac:dyDescent="0.25">
      <c r="A3" s="431" t="s">
        <v>9</v>
      </c>
      <c r="B3" s="432"/>
      <c r="C3" s="351" t="s">
        <v>86</v>
      </c>
      <c r="D3" s="452" t="s">
        <v>0</v>
      </c>
      <c r="E3" s="453"/>
      <c r="F3" s="339" t="s">
        <v>94</v>
      </c>
      <c r="G3" s="340" t="s">
        <v>83</v>
      </c>
      <c r="H3" s="339" t="s">
        <v>84</v>
      </c>
      <c r="I3" s="166"/>
      <c r="J3" s="340" t="s">
        <v>143</v>
      </c>
      <c r="K3" s="339" t="s">
        <v>85</v>
      </c>
      <c r="L3" s="177"/>
      <c r="M3" s="341" t="s">
        <v>58</v>
      </c>
      <c r="N3" s="341" t="s">
        <v>61</v>
      </c>
      <c r="O3" s="166"/>
      <c r="P3" s="352" t="s">
        <v>62</v>
      </c>
      <c r="Q3" s="352" t="s">
        <v>63</v>
      </c>
      <c r="R3" s="352" t="s">
        <v>64</v>
      </c>
      <c r="S3" s="352" t="s">
        <v>65</v>
      </c>
      <c r="T3" s="352" t="s">
        <v>144</v>
      </c>
      <c r="U3" s="352" t="s">
        <v>66</v>
      </c>
      <c r="V3" s="353" t="s">
        <v>145</v>
      </c>
    </row>
    <row r="4" spans="1:22" ht="15.75" customHeight="1" x14ac:dyDescent="0.2">
      <c r="A4" s="438" t="s">
        <v>146</v>
      </c>
      <c r="B4" s="441" t="s">
        <v>4</v>
      </c>
      <c r="C4" s="123" t="s">
        <v>104</v>
      </c>
      <c r="D4" s="124" t="s">
        <v>5</v>
      </c>
      <c r="E4" s="125">
        <v>50</v>
      </c>
      <c r="F4" s="126">
        <v>0.77500000000000002</v>
      </c>
      <c r="G4" s="127">
        <v>91.999997700000009</v>
      </c>
      <c r="H4" s="101">
        <f t="shared" ref="H4:H16" si="0">G4*50</f>
        <v>4599.9998850000002</v>
      </c>
      <c r="I4" s="166"/>
      <c r="J4" s="100">
        <f t="shared" ref="J4:J33" si="1">G4-(G4*$K$34)</f>
        <v>68.99999827500001</v>
      </c>
      <c r="K4" s="101">
        <f>J4*E4</f>
        <v>3449.9999137500004</v>
      </c>
      <c r="L4" s="166"/>
      <c r="M4" s="102">
        <f t="shared" ref="M4:M8" si="2">SUM(P4:V4)</f>
        <v>0</v>
      </c>
      <c r="N4" s="103">
        <f t="shared" ref="N4:N33" si="3">M4*K4</f>
        <v>0</v>
      </c>
      <c r="O4" s="166"/>
      <c r="P4" s="192"/>
      <c r="Q4" s="192"/>
      <c r="R4" s="192"/>
      <c r="S4" s="192"/>
      <c r="T4" s="192"/>
      <c r="U4" s="192"/>
      <c r="V4" s="214"/>
    </row>
    <row r="5" spans="1:22" ht="15.75" customHeight="1" x14ac:dyDescent="0.2">
      <c r="A5" s="438"/>
      <c r="B5" s="441"/>
      <c r="C5" s="104" t="s">
        <v>180</v>
      </c>
      <c r="D5" s="105" t="s">
        <v>22</v>
      </c>
      <c r="E5" s="106">
        <v>50</v>
      </c>
      <c r="F5" s="107">
        <v>1.36</v>
      </c>
      <c r="G5" s="108">
        <v>111.99999720000001</v>
      </c>
      <c r="H5" s="109">
        <f t="shared" ref="H5" si="4">G5*50</f>
        <v>5599.9998600000008</v>
      </c>
      <c r="I5" s="166"/>
      <c r="J5" s="110">
        <f t="shared" si="1"/>
        <v>83.999997900000011</v>
      </c>
      <c r="K5" s="109">
        <f t="shared" ref="K5" si="5">J5*E5</f>
        <v>4199.9998950000008</v>
      </c>
      <c r="L5" s="166"/>
      <c r="M5" s="111">
        <f t="shared" ref="M5" si="6">SUM(P5:V5)</f>
        <v>0</v>
      </c>
      <c r="N5" s="112">
        <f t="shared" ref="N5" si="7">M5*K5</f>
        <v>0</v>
      </c>
      <c r="O5" s="166"/>
      <c r="P5" s="193"/>
      <c r="Q5" s="193"/>
      <c r="R5" s="193"/>
      <c r="S5" s="193"/>
      <c r="T5" s="193"/>
      <c r="U5" s="193"/>
      <c r="V5" s="215"/>
    </row>
    <row r="6" spans="1:22" ht="15.75" customHeight="1" x14ac:dyDescent="0.2">
      <c r="A6" s="439"/>
      <c r="B6" s="442"/>
      <c r="C6" s="104" t="s">
        <v>105</v>
      </c>
      <c r="D6" s="105" t="s">
        <v>6</v>
      </c>
      <c r="E6" s="106">
        <v>50</v>
      </c>
      <c r="F6" s="107">
        <v>1.36</v>
      </c>
      <c r="G6" s="108">
        <v>183.99999540000002</v>
      </c>
      <c r="H6" s="109">
        <f t="shared" si="0"/>
        <v>9199.9997700000004</v>
      </c>
      <c r="I6" s="166"/>
      <c r="J6" s="110">
        <f t="shared" si="1"/>
        <v>137.99999655000002</v>
      </c>
      <c r="K6" s="109">
        <f t="shared" ref="K6:K16" si="8">J6*E6</f>
        <v>6899.9998275000007</v>
      </c>
      <c r="L6" s="166"/>
      <c r="M6" s="111">
        <f t="shared" si="2"/>
        <v>0</v>
      </c>
      <c r="N6" s="112">
        <f t="shared" si="3"/>
        <v>0</v>
      </c>
      <c r="O6" s="166"/>
      <c r="P6" s="193"/>
      <c r="Q6" s="193"/>
      <c r="R6" s="193"/>
      <c r="S6" s="193"/>
      <c r="T6" s="193"/>
      <c r="U6" s="193"/>
      <c r="V6" s="215"/>
    </row>
    <row r="7" spans="1:22" ht="15.75" customHeight="1" x14ac:dyDescent="0.2">
      <c r="A7" s="439"/>
      <c r="B7" s="442"/>
      <c r="C7" s="104" t="s">
        <v>106</v>
      </c>
      <c r="D7" s="105" t="s">
        <v>23</v>
      </c>
      <c r="E7" s="106">
        <v>50</v>
      </c>
      <c r="F7" s="113">
        <v>1.55</v>
      </c>
      <c r="G7" s="108">
        <v>199.99999500000001</v>
      </c>
      <c r="H7" s="109">
        <f t="shared" si="0"/>
        <v>9999.9997500000009</v>
      </c>
      <c r="I7" s="166"/>
      <c r="J7" s="110">
        <f t="shared" si="1"/>
        <v>149.99999625000001</v>
      </c>
      <c r="K7" s="109">
        <f t="shared" si="8"/>
        <v>7499.9998125000002</v>
      </c>
      <c r="L7" s="166"/>
      <c r="M7" s="111">
        <f t="shared" si="2"/>
        <v>0</v>
      </c>
      <c r="N7" s="112">
        <f t="shared" si="3"/>
        <v>0</v>
      </c>
      <c r="O7" s="166"/>
      <c r="P7" s="193"/>
      <c r="Q7" s="193"/>
      <c r="R7" s="193"/>
      <c r="S7" s="193"/>
      <c r="T7" s="193"/>
      <c r="U7" s="193"/>
      <c r="V7" s="215"/>
    </row>
    <row r="8" spans="1:22" ht="15.75" customHeight="1" x14ac:dyDescent="0.2">
      <c r="A8" s="439"/>
      <c r="B8" s="442"/>
      <c r="C8" s="104" t="s">
        <v>107</v>
      </c>
      <c r="D8" s="105" t="s">
        <v>7</v>
      </c>
      <c r="E8" s="106">
        <v>50</v>
      </c>
      <c r="F8" s="107">
        <v>2.2450000000000001</v>
      </c>
      <c r="G8" s="108">
        <v>275.99999309999998</v>
      </c>
      <c r="H8" s="109">
        <f t="shared" si="0"/>
        <v>13799.999655</v>
      </c>
      <c r="I8" s="166"/>
      <c r="J8" s="110">
        <f t="shared" si="1"/>
        <v>206.99999482499999</v>
      </c>
      <c r="K8" s="109">
        <f t="shared" si="8"/>
        <v>10349.99974125</v>
      </c>
      <c r="L8" s="166"/>
      <c r="M8" s="111">
        <f t="shared" si="2"/>
        <v>0</v>
      </c>
      <c r="N8" s="112">
        <f t="shared" si="3"/>
        <v>0</v>
      </c>
      <c r="O8" s="166"/>
      <c r="P8" s="193"/>
      <c r="Q8" s="193"/>
      <c r="R8" s="193"/>
      <c r="S8" s="193"/>
      <c r="T8" s="193"/>
      <c r="U8" s="193"/>
      <c r="V8" s="215"/>
    </row>
    <row r="9" spans="1:22" ht="15.75" customHeight="1" x14ac:dyDescent="0.2">
      <c r="A9" s="439"/>
      <c r="B9" s="443"/>
      <c r="C9" s="104" t="s">
        <v>108</v>
      </c>
      <c r="D9" s="105" t="s">
        <v>25</v>
      </c>
      <c r="E9" s="106">
        <v>50</v>
      </c>
      <c r="F9" s="113">
        <v>2.4</v>
      </c>
      <c r="G9" s="108">
        <v>359.99999100000002</v>
      </c>
      <c r="H9" s="109">
        <f>G9*50</f>
        <v>17999.99955</v>
      </c>
      <c r="I9" s="166"/>
      <c r="J9" s="110">
        <f t="shared" si="1"/>
        <v>269.99999324999999</v>
      </c>
      <c r="K9" s="109">
        <f t="shared" si="8"/>
        <v>13499.999662499999</v>
      </c>
      <c r="L9" s="166"/>
      <c r="M9" s="111">
        <f>SUM(P9:V9)</f>
        <v>0</v>
      </c>
      <c r="N9" s="112">
        <f>M9*K9</f>
        <v>0</v>
      </c>
      <c r="O9" s="166"/>
      <c r="P9" s="194"/>
      <c r="Q9" s="194"/>
      <c r="R9" s="194"/>
      <c r="S9" s="194"/>
      <c r="T9" s="194"/>
      <c r="U9" s="194"/>
      <c r="V9" s="216"/>
    </row>
    <row r="10" spans="1:22" ht="15.75" customHeight="1" x14ac:dyDescent="0.2">
      <c r="A10" s="439"/>
      <c r="B10" s="443"/>
      <c r="C10" s="104" t="s">
        <v>109</v>
      </c>
      <c r="D10" s="105" t="s">
        <v>1</v>
      </c>
      <c r="E10" s="106">
        <v>50</v>
      </c>
      <c r="F10" s="107">
        <v>2.85</v>
      </c>
      <c r="G10" s="108">
        <v>395.99999009999999</v>
      </c>
      <c r="H10" s="109">
        <f>G10*50</f>
        <v>19799.999505</v>
      </c>
      <c r="I10" s="166"/>
      <c r="J10" s="110">
        <f t="shared" si="1"/>
        <v>296.99999257499996</v>
      </c>
      <c r="K10" s="109">
        <f t="shared" si="8"/>
        <v>14849.999628749998</v>
      </c>
      <c r="L10" s="166"/>
      <c r="M10" s="111">
        <f t="shared" ref="M10:M16" si="9">SUM(P10:V10)</f>
        <v>0</v>
      </c>
      <c r="N10" s="112">
        <f>M10*K10</f>
        <v>0</v>
      </c>
      <c r="O10" s="166"/>
      <c r="P10" s="195"/>
      <c r="Q10" s="195"/>
      <c r="R10" s="195"/>
      <c r="S10" s="195"/>
      <c r="T10" s="195"/>
      <c r="U10" s="195"/>
      <c r="V10" s="216"/>
    </row>
    <row r="11" spans="1:22" ht="15.75" customHeight="1" thickBot="1" x14ac:dyDescent="0.25">
      <c r="A11" s="439"/>
      <c r="B11" s="444"/>
      <c r="C11" s="114" t="s">
        <v>110</v>
      </c>
      <c r="D11" s="115" t="s">
        <v>8</v>
      </c>
      <c r="E11" s="116">
        <v>50</v>
      </c>
      <c r="F11" s="117">
        <v>3.6</v>
      </c>
      <c r="G11" s="118">
        <v>443.99998890000001</v>
      </c>
      <c r="H11" s="119">
        <f t="shared" si="0"/>
        <v>22199.999445000001</v>
      </c>
      <c r="I11" s="166"/>
      <c r="J11" s="120">
        <f t="shared" si="1"/>
        <v>332.99999167499999</v>
      </c>
      <c r="K11" s="119">
        <f t="shared" si="8"/>
        <v>16649.999583749999</v>
      </c>
      <c r="L11" s="166"/>
      <c r="M11" s="121">
        <f t="shared" si="9"/>
        <v>0</v>
      </c>
      <c r="N11" s="122">
        <f t="shared" si="3"/>
        <v>0</v>
      </c>
      <c r="O11" s="166"/>
      <c r="P11" s="196"/>
      <c r="Q11" s="196"/>
      <c r="R11" s="196"/>
      <c r="S11" s="196"/>
      <c r="T11" s="196"/>
      <c r="U11" s="196"/>
      <c r="V11" s="217"/>
    </row>
    <row r="12" spans="1:22" ht="15.75" customHeight="1" x14ac:dyDescent="0.2">
      <c r="A12" s="439"/>
      <c r="B12" s="441" t="s">
        <v>3</v>
      </c>
      <c r="C12" s="123" t="s">
        <v>106</v>
      </c>
      <c r="D12" s="124" t="s">
        <v>147</v>
      </c>
      <c r="E12" s="125">
        <v>50</v>
      </c>
      <c r="F12" s="126">
        <v>0.95</v>
      </c>
      <c r="G12" s="127">
        <v>87.999997800000003</v>
      </c>
      <c r="H12" s="101">
        <f t="shared" si="0"/>
        <v>4399.9998900000001</v>
      </c>
      <c r="I12" s="166"/>
      <c r="J12" s="100">
        <f t="shared" si="1"/>
        <v>65.999998349999998</v>
      </c>
      <c r="K12" s="101">
        <f t="shared" si="8"/>
        <v>3299.9999174999998</v>
      </c>
      <c r="L12" s="166"/>
      <c r="M12" s="102">
        <f t="shared" si="9"/>
        <v>0</v>
      </c>
      <c r="N12" s="103">
        <f t="shared" si="3"/>
        <v>0</v>
      </c>
      <c r="O12" s="166"/>
      <c r="P12" s="192"/>
      <c r="Q12" s="192"/>
      <c r="R12" s="192"/>
      <c r="S12" s="192"/>
      <c r="T12" s="192"/>
      <c r="U12" s="192"/>
      <c r="V12" s="214"/>
    </row>
    <row r="13" spans="1:22" ht="15.75" customHeight="1" x14ac:dyDescent="0.2">
      <c r="A13" s="439"/>
      <c r="B13" s="442"/>
      <c r="C13" s="104" t="s">
        <v>111</v>
      </c>
      <c r="D13" s="105" t="s">
        <v>148</v>
      </c>
      <c r="E13" s="106">
        <v>50</v>
      </c>
      <c r="F13" s="107">
        <v>1.21</v>
      </c>
      <c r="G13" s="108">
        <v>119.99999700000001</v>
      </c>
      <c r="H13" s="109">
        <f t="shared" si="0"/>
        <v>5999.9998500000002</v>
      </c>
      <c r="I13" s="166"/>
      <c r="J13" s="110">
        <f t="shared" si="1"/>
        <v>89.999997750000006</v>
      </c>
      <c r="K13" s="109">
        <f t="shared" si="8"/>
        <v>4499.9998875000001</v>
      </c>
      <c r="L13" s="166"/>
      <c r="M13" s="111">
        <f t="shared" si="9"/>
        <v>0</v>
      </c>
      <c r="N13" s="112">
        <f t="shared" si="3"/>
        <v>0</v>
      </c>
      <c r="O13" s="166"/>
      <c r="P13" s="193"/>
      <c r="Q13" s="193"/>
      <c r="R13" s="193"/>
      <c r="S13" s="193"/>
      <c r="T13" s="193"/>
      <c r="U13" s="193"/>
      <c r="V13" s="215"/>
    </row>
    <row r="14" spans="1:22" ht="15.75" customHeight="1" x14ac:dyDescent="0.2">
      <c r="A14" s="439"/>
      <c r="B14" s="442"/>
      <c r="C14" s="104" t="s">
        <v>107</v>
      </c>
      <c r="D14" s="105" t="s">
        <v>149</v>
      </c>
      <c r="E14" s="106">
        <v>50</v>
      </c>
      <c r="F14" s="107">
        <v>1.87</v>
      </c>
      <c r="G14" s="108">
        <v>219.99999450000001</v>
      </c>
      <c r="H14" s="109">
        <f t="shared" si="0"/>
        <v>10999.999725000001</v>
      </c>
      <c r="I14" s="166"/>
      <c r="J14" s="110">
        <f t="shared" si="1"/>
        <v>164.99999587500002</v>
      </c>
      <c r="K14" s="109">
        <f t="shared" si="8"/>
        <v>8249.9997937500011</v>
      </c>
      <c r="L14" s="166"/>
      <c r="M14" s="111">
        <f t="shared" si="9"/>
        <v>0</v>
      </c>
      <c r="N14" s="112">
        <f t="shared" si="3"/>
        <v>0</v>
      </c>
      <c r="O14" s="166"/>
      <c r="P14" s="193"/>
      <c r="Q14" s="193"/>
      <c r="R14" s="193"/>
      <c r="S14" s="193"/>
      <c r="T14" s="193"/>
      <c r="U14" s="193"/>
      <c r="V14" s="215"/>
    </row>
    <row r="15" spans="1:22" ht="15.75" customHeight="1" x14ac:dyDescent="0.2">
      <c r="A15" s="439"/>
      <c r="B15" s="442"/>
      <c r="C15" s="104" t="s">
        <v>109</v>
      </c>
      <c r="D15" s="105" t="s">
        <v>150</v>
      </c>
      <c r="E15" s="106">
        <v>50</v>
      </c>
      <c r="F15" s="107">
        <v>2.27</v>
      </c>
      <c r="G15" s="108">
        <v>275.99999309999998</v>
      </c>
      <c r="H15" s="109">
        <f t="shared" si="0"/>
        <v>13799.999655</v>
      </c>
      <c r="I15" s="166"/>
      <c r="J15" s="110">
        <f t="shared" si="1"/>
        <v>206.99999482499999</v>
      </c>
      <c r="K15" s="109">
        <f t="shared" si="8"/>
        <v>10349.99974125</v>
      </c>
      <c r="L15" s="166"/>
      <c r="M15" s="111">
        <f t="shared" si="9"/>
        <v>0</v>
      </c>
      <c r="N15" s="112">
        <f t="shared" si="3"/>
        <v>0</v>
      </c>
      <c r="O15" s="166"/>
      <c r="P15" s="193"/>
      <c r="Q15" s="193"/>
      <c r="R15" s="193"/>
      <c r="S15" s="193"/>
      <c r="T15" s="193"/>
      <c r="U15" s="193"/>
      <c r="V15" s="215"/>
    </row>
    <row r="16" spans="1:22" ht="15.75" customHeight="1" thickBot="1" x14ac:dyDescent="0.25">
      <c r="A16" s="440"/>
      <c r="B16" s="445"/>
      <c r="C16" s="328" t="s">
        <v>112</v>
      </c>
      <c r="D16" s="329" t="s">
        <v>151</v>
      </c>
      <c r="E16" s="330">
        <v>50</v>
      </c>
      <c r="F16" s="331">
        <v>3.4849999999999999</v>
      </c>
      <c r="G16" s="332">
        <v>367.99999080000003</v>
      </c>
      <c r="H16" s="333">
        <f t="shared" si="0"/>
        <v>18399.999540000001</v>
      </c>
      <c r="I16" s="179"/>
      <c r="J16" s="334">
        <f t="shared" si="1"/>
        <v>275.99999310000004</v>
      </c>
      <c r="K16" s="333">
        <f t="shared" si="8"/>
        <v>13799.999655000001</v>
      </c>
      <c r="L16" s="166"/>
      <c r="M16" s="335">
        <f t="shared" si="9"/>
        <v>0</v>
      </c>
      <c r="N16" s="336">
        <f t="shared" si="3"/>
        <v>0</v>
      </c>
      <c r="O16" s="166"/>
      <c r="P16" s="337"/>
      <c r="Q16" s="337"/>
      <c r="R16" s="337"/>
      <c r="S16" s="337"/>
      <c r="T16" s="337"/>
      <c r="U16" s="337"/>
      <c r="V16" s="338"/>
    </row>
    <row r="17" spans="1:22" ht="15.75" customHeight="1" x14ac:dyDescent="0.2">
      <c r="A17" s="446" t="s">
        <v>152</v>
      </c>
      <c r="B17" s="451" t="s">
        <v>4</v>
      </c>
      <c r="C17" s="342" t="s">
        <v>113</v>
      </c>
      <c r="D17" s="343" t="s">
        <v>5</v>
      </c>
      <c r="E17" s="344">
        <v>50</v>
      </c>
      <c r="F17" s="345">
        <v>0.82</v>
      </c>
      <c r="G17" s="346">
        <v>95.9999976</v>
      </c>
      <c r="H17" s="347">
        <f t="shared" ref="H17:H33" si="10">G17*50</f>
        <v>4799.9998800000003</v>
      </c>
      <c r="I17" s="179"/>
      <c r="J17" s="100">
        <f t="shared" si="1"/>
        <v>71.999998199999993</v>
      </c>
      <c r="K17" s="101">
        <f t="shared" ref="K17:K33" si="11">J17*E17</f>
        <v>3599.9999099999995</v>
      </c>
      <c r="L17" s="166"/>
      <c r="M17" s="102">
        <f t="shared" ref="M17:M33" si="12">SUM(P17:V17)</f>
        <v>0</v>
      </c>
      <c r="N17" s="103">
        <f t="shared" si="3"/>
        <v>0</v>
      </c>
      <c r="O17" s="179"/>
      <c r="P17" s="192"/>
      <c r="Q17" s="192"/>
      <c r="R17" s="192"/>
      <c r="S17" s="192"/>
      <c r="T17" s="192"/>
      <c r="U17" s="192"/>
      <c r="V17" s="214"/>
    </row>
    <row r="18" spans="1:22" ht="15.75" customHeight="1" x14ac:dyDescent="0.2">
      <c r="A18" s="447"/>
      <c r="B18" s="441"/>
      <c r="C18" s="104" t="s">
        <v>105</v>
      </c>
      <c r="D18" s="105" t="s">
        <v>22</v>
      </c>
      <c r="E18" s="106">
        <v>50</v>
      </c>
      <c r="F18" s="107">
        <v>1.605</v>
      </c>
      <c r="G18" s="108">
        <v>123.9999969</v>
      </c>
      <c r="H18" s="109">
        <f t="shared" ref="H18" si="13">G18*50</f>
        <v>6199.9998450000003</v>
      </c>
      <c r="I18" s="166"/>
      <c r="J18" s="110">
        <f t="shared" si="1"/>
        <v>92.999997675000003</v>
      </c>
      <c r="K18" s="109">
        <f t="shared" ref="K18" si="14">J18*E18</f>
        <v>4649.9998837499998</v>
      </c>
      <c r="L18" s="166"/>
      <c r="M18" s="111">
        <f t="shared" ref="M18" si="15">SUM(P18:V18)</f>
        <v>0</v>
      </c>
      <c r="N18" s="112">
        <f t="shared" ref="N18" si="16">M18*K18</f>
        <v>0</v>
      </c>
      <c r="O18" s="166"/>
      <c r="P18" s="193"/>
      <c r="Q18" s="193"/>
      <c r="R18" s="193"/>
      <c r="S18" s="193"/>
      <c r="T18" s="193"/>
      <c r="U18" s="193"/>
      <c r="V18" s="215"/>
    </row>
    <row r="19" spans="1:22" ht="15.75" customHeight="1" x14ac:dyDescent="0.2">
      <c r="A19" s="448"/>
      <c r="B19" s="442"/>
      <c r="C19" s="104" t="s">
        <v>114</v>
      </c>
      <c r="D19" s="105" t="s">
        <v>6</v>
      </c>
      <c r="E19" s="106">
        <v>50</v>
      </c>
      <c r="F19" s="107">
        <v>1.605</v>
      </c>
      <c r="G19" s="108">
        <v>195.99999510000001</v>
      </c>
      <c r="H19" s="109">
        <f t="shared" si="10"/>
        <v>9799.9997550000007</v>
      </c>
      <c r="I19" s="166"/>
      <c r="J19" s="110">
        <f t="shared" si="1"/>
        <v>146.99999632500001</v>
      </c>
      <c r="K19" s="109">
        <f t="shared" si="11"/>
        <v>7349.9998162500005</v>
      </c>
      <c r="L19" s="166"/>
      <c r="M19" s="111">
        <f t="shared" si="12"/>
        <v>0</v>
      </c>
      <c r="N19" s="112">
        <f t="shared" si="3"/>
        <v>0</v>
      </c>
      <c r="O19" s="166"/>
      <c r="P19" s="193"/>
      <c r="Q19" s="193"/>
      <c r="R19" s="193"/>
      <c r="S19" s="193"/>
      <c r="T19" s="193"/>
      <c r="U19" s="193"/>
      <c r="V19" s="215"/>
    </row>
    <row r="20" spans="1:22" ht="15.75" customHeight="1" x14ac:dyDescent="0.2">
      <c r="A20" s="448"/>
      <c r="B20" s="442"/>
      <c r="C20" s="104" t="s">
        <v>115</v>
      </c>
      <c r="D20" s="105" t="s">
        <v>23</v>
      </c>
      <c r="E20" s="106">
        <v>50</v>
      </c>
      <c r="F20" s="113">
        <v>1.85</v>
      </c>
      <c r="G20" s="108">
        <v>215.99999460000001</v>
      </c>
      <c r="H20" s="109">
        <f t="shared" si="10"/>
        <v>10799.99973</v>
      </c>
      <c r="I20" s="166"/>
      <c r="J20" s="110">
        <f t="shared" si="1"/>
        <v>161.99999595</v>
      </c>
      <c r="K20" s="109">
        <f t="shared" si="11"/>
        <v>8099.9997974999997</v>
      </c>
      <c r="L20" s="166"/>
      <c r="M20" s="111">
        <f t="shared" si="12"/>
        <v>0</v>
      </c>
      <c r="N20" s="112">
        <f t="shared" si="3"/>
        <v>0</v>
      </c>
      <c r="O20" s="166"/>
      <c r="P20" s="193"/>
      <c r="Q20" s="193"/>
      <c r="R20" s="193"/>
      <c r="S20" s="193"/>
      <c r="T20" s="193"/>
      <c r="U20" s="193"/>
      <c r="V20" s="215"/>
    </row>
    <row r="21" spans="1:22" ht="15.75" customHeight="1" x14ac:dyDescent="0.2">
      <c r="A21" s="448"/>
      <c r="B21" s="442"/>
      <c r="C21" s="104" t="s">
        <v>116</v>
      </c>
      <c r="D21" s="105" t="s">
        <v>7</v>
      </c>
      <c r="E21" s="106">
        <v>50</v>
      </c>
      <c r="F21" s="107">
        <v>2.5049999999999999</v>
      </c>
      <c r="G21" s="108">
        <v>299.99999250000002</v>
      </c>
      <c r="H21" s="109">
        <f t="shared" si="10"/>
        <v>14999.999625</v>
      </c>
      <c r="I21" s="166"/>
      <c r="J21" s="110">
        <f t="shared" si="1"/>
        <v>224.99999437500003</v>
      </c>
      <c r="K21" s="109">
        <f t="shared" si="11"/>
        <v>11249.999718750001</v>
      </c>
      <c r="L21" s="166"/>
      <c r="M21" s="111">
        <f t="shared" si="12"/>
        <v>0</v>
      </c>
      <c r="N21" s="112">
        <f t="shared" si="3"/>
        <v>0</v>
      </c>
      <c r="O21" s="166"/>
      <c r="P21" s="193"/>
      <c r="Q21" s="193"/>
      <c r="R21" s="193"/>
      <c r="S21" s="193"/>
      <c r="T21" s="193"/>
      <c r="U21" s="193"/>
      <c r="V21" s="215"/>
    </row>
    <row r="22" spans="1:22" ht="15.75" customHeight="1" x14ac:dyDescent="0.2">
      <c r="A22" s="448"/>
      <c r="B22" s="443"/>
      <c r="C22" s="104" t="s">
        <v>117</v>
      </c>
      <c r="D22" s="105" t="s">
        <v>25</v>
      </c>
      <c r="E22" s="106">
        <v>50</v>
      </c>
      <c r="F22" s="113">
        <v>2.85</v>
      </c>
      <c r="G22" s="108">
        <v>387.99999030000004</v>
      </c>
      <c r="H22" s="109">
        <f>G22*50</f>
        <v>19399.999515000003</v>
      </c>
      <c r="I22" s="166"/>
      <c r="J22" s="110">
        <f t="shared" si="1"/>
        <v>290.99999272500003</v>
      </c>
      <c r="K22" s="109">
        <f t="shared" si="11"/>
        <v>14549.999636250001</v>
      </c>
      <c r="L22" s="166"/>
      <c r="M22" s="111">
        <f>SUM(P22:V22)</f>
        <v>0</v>
      </c>
      <c r="N22" s="112">
        <f>M22*K22</f>
        <v>0</v>
      </c>
      <c r="O22" s="166"/>
      <c r="P22" s="195"/>
      <c r="Q22" s="195"/>
      <c r="R22" s="195"/>
      <c r="S22" s="195"/>
      <c r="T22" s="195"/>
      <c r="U22" s="195"/>
      <c r="V22" s="216"/>
    </row>
    <row r="23" spans="1:22" ht="15.75" customHeight="1" x14ac:dyDescent="0.2">
      <c r="A23" s="448"/>
      <c r="B23" s="443"/>
      <c r="C23" s="104" t="s">
        <v>110</v>
      </c>
      <c r="D23" s="105" t="s">
        <v>1</v>
      </c>
      <c r="E23" s="106">
        <v>50</v>
      </c>
      <c r="F23" s="107">
        <v>3.28</v>
      </c>
      <c r="G23" s="108">
        <v>427.99998930000004</v>
      </c>
      <c r="H23" s="109">
        <f>G23*50</f>
        <v>21399.999465000001</v>
      </c>
      <c r="I23" s="166"/>
      <c r="J23" s="110">
        <f t="shared" si="1"/>
        <v>320.99999197500006</v>
      </c>
      <c r="K23" s="109">
        <f t="shared" si="11"/>
        <v>16049.999598750002</v>
      </c>
      <c r="L23" s="166"/>
      <c r="M23" s="111">
        <f>SUM(P23:V23)</f>
        <v>0</v>
      </c>
      <c r="N23" s="112">
        <f>M23*K23</f>
        <v>0</v>
      </c>
      <c r="O23" s="166"/>
      <c r="P23" s="195"/>
      <c r="Q23" s="195"/>
      <c r="R23" s="195"/>
      <c r="S23" s="195"/>
      <c r="T23" s="195"/>
      <c r="U23" s="195"/>
      <c r="V23" s="216"/>
    </row>
    <row r="24" spans="1:22" ht="15.75" customHeight="1" x14ac:dyDescent="0.2">
      <c r="A24" s="448"/>
      <c r="B24" s="443"/>
      <c r="C24" s="104" t="s">
        <v>118</v>
      </c>
      <c r="D24" s="105" t="s">
        <v>8</v>
      </c>
      <c r="E24" s="106">
        <v>50</v>
      </c>
      <c r="F24" s="107">
        <v>4.6050000000000004</v>
      </c>
      <c r="G24" s="108">
        <v>479.99998800000003</v>
      </c>
      <c r="H24" s="109">
        <f>G24*50</f>
        <v>23999.999400000001</v>
      </c>
      <c r="I24" s="166"/>
      <c r="J24" s="110">
        <f t="shared" si="1"/>
        <v>359.99999100000002</v>
      </c>
      <c r="K24" s="109">
        <f t="shared" si="11"/>
        <v>17999.99955</v>
      </c>
      <c r="L24" s="166"/>
      <c r="M24" s="111">
        <f>SUM(P24:V24)</f>
        <v>0</v>
      </c>
      <c r="N24" s="112">
        <f>M24*K24</f>
        <v>0</v>
      </c>
      <c r="O24" s="166"/>
      <c r="P24" s="195"/>
      <c r="Q24" s="195"/>
      <c r="R24" s="195"/>
      <c r="S24" s="195"/>
      <c r="T24" s="195"/>
      <c r="U24" s="195"/>
      <c r="V24" s="216"/>
    </row>
    <row r="25" spans="1:22" ht="15.75" customHeight="1" x14ac:dyDescent="0.2">
      <c r="A25" s="448"/>
      <c r="B25" s="443"/>
      <c r="C25" s="104" t="s">
        <v>119</v>
      </c>
      <c r="D25" s="105" t="s">
        <v>42</v>
      </c>
      <c r="E25" s="106">
        <v>50</v>
      </c>
      <c r="F25" s="113">
        <v>4.9000000000000004</v>
      </c>
      <c r="G25" s="108">
        <v>631.99998419999997</v>
      </c>
      <c r="H25" s="109">
        <f>G25*50</f>
        <v>31599.999209999998</v>
      </c>
      <c r="I25" s="166"/>
      <c r="J25" s="110">
        <f t="shared" si="1"/>
        <v>473.99998814999998</v>
      </c>
      <c r="K25" s="109">
        <f t="shared" si="11"/>
        <v>23699.9994075</v>
      </c>
      <c r="L25" s="166"/>
      <c r="M25" s="111">
        <f>SUM(P25:V25)</f>
        <v>0</v>
      </c>
      <c r="N25" s="112">
        <f>M25*K25</f>
        <v>0</v>
      </c>
      <c r="O25" s="166"/>
      <c r="P25" s="195"/>
      <c r="Q25" s="195"/>
      <c r="R25" s="195"/>
      <c r="S25" s="195"/>
      <c r="T25" s="195"/>
      <c r="U25" s="195"/>
      <c r="V25" s="216"/>
    </row>
    <row r="26" spans="1:22" ht="15.75" customHeight="1" thickBot="1" x14ac:dyDescent="0.25">
      <c r="A26" s="448"/>
      <c r="B26" s="444"/>
      <c r="C26" s="114" t="s">
        <v>120</v>
      </c>
      <c r="D26" s="115" t="s">
        <v>121</v>
      </c>
      <c r="E26" s="116">
        <v>50</v>
      </c>
      <c r="F26" s="128">
        <v>5.25</v>
      </c>
      <c r="G26" s="118">
        <v>1207.9999698000001</v>
      </c>
      <c r="H26" s="119">
        <f t="shared" si="10"/>
        <v>60399.998490000005</v>
      </c>
      <c r="I26" s="166"/>
      <c r="J26" s="120">
        <f t="shared" si="1"/>
        <v>905.99997735000011</v>
      </c>
      <c r="K26" s="119">
        <f t="shared" si="11"/>
        <v>45299.998867500006</v>
      </c>
      <c r="L26" s="166"/>
      <c r="M26" s="121">
        <f t="shared" si="12"/>
        <v>0</v>
      </c>
      <c r="N26" s="122">
        <f t="shared" si="3"/>
        <v>0</v>
      </c>
      <c r="O26" s="166"/>
      <c r="P26" s="197"/>
      <c r="Q26" s="197"/>
      <c r="R26" s="196"/>
      <c r="S26" s="196"/>
      <c r="T26" s="196"/>
      <c r="U26" s="196"/>
      <c r="V26" s="217"/>
    </row>
    <row r="27" spans="1:22" ht="15.75" customHeight="1" x14ac:dyDescent="0.2">
      <c r="A27" s="448"/>
      <c r="B27" s="441" t="s">
        <v>3</v>
      </c>
      <c r="C27" s="123" t="s">
        <v>122</v>
      </c>
      <c r="D27" s="124" t="s">
        <v>147</v>
      </c>
      <c r="E27" s="125">
        <v>50</v>
      </c>
      <c r="F27" s="126">
        <v>1.2</v>
      </c>
      <c r="G27" s="127">
        <v>95.9999976</v>
      </c>
      <c r="H27" s="101">
        <f t="shared" si="10"/>
        <v>4799.9998800000003</v>
      </c>
      <c r="I27" s="166"/>
      <c r="J27" s="100">
        <f t="shared" si="1"/>
        <v>71.999998199999993</v>
      </c>
      <c r="K27" s="101">
        <f t="shared" si="11"/>
        <v>3599.9999099999995</v>
      </c>
      <c r="L27" s="166"/>
      <c r="M27" s="102">
        <f t="shared" si="12"/>
        <v>0</v>
      </c>
      <c r="N27" s="103">
        <f t="shared" si="3"/>
        <v>0</v>
      </c>
      <c r="O27" s="166"/>
      <c r="P27" s="192"/>
      <c r="Q27" s="192"/>
      <c r="R27" s="192"/>
      <c r="S27" s="192"/>
      <c r="T27" s="192"/>
      <c r="U27" s="192"/>
      <c r="V27" s="214"/>
    </row>
    <row r="28" spans="1:22" ht="15.75" customHeight="1" x14ac:dyDescent="0.2">
      <c r="A28" s="448"/>
      <c r="B28" s="442"/>
      <c r="C28" s="104" t="s">
        <v>123</v>
      </c>
      <c r="D28" s="105" t="s">
        <v>148</v>
      </c>
      <c r="E28" s="106">
        <v>50</v>
      </c>
      <c r="F28" s="107">
        <v>1.45</v>
      </c>
      <c r="G28" s="108">
        <v>131.9999967</v>
      </c>
      <c r="H28" s="109">
        <f t="shared" si="10"/>
        <v>6599.9998349999996</v>
      </c>
      <c r="I28" s="166"/>
      <c r="J28" s="110">
        <f t="shared" si="1"/>
        <v>98.999997524999998</v>
      </c>
      <c r="K28" s="109">
        <f t="shared" si="11"/>
        <v>4949.9998762499999</v>
      </c>
      <c r="L28" s="166"/>
      <c r="M28" s="111">
        <f t="shared" si="12"/>
        <v>0</v>
      </c>
      <c r="N28" s="112">
        <f t="shared" si="3"/>
        <v>0</v>
      </c>
      <c r="O28" s="166"/>
      <c r="P28" s="193"/>
      <c r="Q28" s="193"/>
      <c r="R28" s="193"/>
      <c r="S28" s="193"/>
      <c r="T28" s="193"/>
      <c r="U28" s="193"/>
      <c r="V28" s="215"/>
    </row>
    <row r="29" spans="1:22" ht="15.75" customHeight="1" x14ac:dyDescent="0.2">
      <c r="A29" s="448"/>
      <c r="B29" s="442"/>
      <c r="C29" s="104" t="s">
        <v>108</v>
      </c>
      <c r="D29" s="105" t="s">
        <v>149</v>
      </c>
      <c r="E29" s="106">
        <v>50</v>
      </c>
      <c r="F29" s="107">
        <v>2.09</v>
      </c>
      <c r="G29" s="108">
        <v>187.99999529999999</v>
      </c>
      <c r="H29" s="109">
        <f t="shared" si="10"/>
        <v>9399.9997650000005</v>
      </c>
      <c r="I29" s="166"/>
      <c r="J29" s="110">
        <f t="shared" si="1"/>
        <v>140.99999647499999</v>
      </c>
      <c r="K29" s="109">
        <f t="shared" si="11"/>
        <v>7049.9998237499995</v>
      </c>
      <c r="L29" s="166"/>
      <c r="M29" s="111">
        <f t="shared" si="12"/>
        <v>0</v>
      </c>
      <c r="N29" s="112">
        <f t="shared" si="3"/>
        <v>0</v>
      </c>
      <c r="O29" s="166"/>
      <c r="P29" s="193"/>
      <c r="Q29" s="193"/>
      <c r="R29" s="193"/>
      <c r="S29" s="193"/>
      <c r="T29" s="193"/>
      <c r="U29" s="193"/>
      <c r="V29" s="215"/>
    </row>
    <row r="30" spans="1:22" ht="15.75" customHeight="1" x14ac:dyDescent="0.2">
      <c r="A30" s="448"/>
      <c r="B30" s="442"/>
      <c r="C30" s="104" t="s">
        <v>124</v>
      </c>
      <c r="D30" s="105" t="s">
        <v>150</v>
      </c>
      <c r="E30" s="106">
        <v>50</v>
      </c>
      <c r="F30" s="107">
        <v>2.9550000000000001</v>
      </c>
      <c r="G30" s="108">
        <v>295.99999259999998</v>
      </c>
      <c r="H30" s="109">
        <f t="shared" si="10"/>
        <v>14799.999629999998</v>
      </c>
      <c r="I30" s="166"/>
      <c r="J30" s="110">
        <f t="shared" si="1"/>
        <v>221.99999444999997</v>
      </c>
      <c r="K30" s="109">
        <f t="shared" si="11"/>
        <v>11099.999722499999</v>
      </c>
      <c r="L30" s="166"/>
      <c r="M30" s="111">
        <f t="shared" si="12"/>
        <v>0</v>
      </c>
      <c r="N30" s="112">
        <f t="shared" si="3"/>
        <v>0</v>
      </c>
      <c r="O30" s="166"/>
      <c r="P30" s="193"/>
      <c r="Q30" s="193"/>
      <c r="R30" s="193"/>
      <c r="S30" s="193"/>
      <c r="T30" s="193"/>
      <c r="U30" s="193"/>
      <c r="V30" s="215"/>
    </row>
    <row r="31" spans="1:22" ht="15.75" customHeight="1" x14ac:dyDescent="0.2">
      <c r="A31" s="449"/>
      <c r="B31" s="443"/>
      <c r="C31" s="104" t="s">
        <v>125</v>
      </c>
      <c r="D31" s="105" t="s">
        <v>126</v>
      </c>
      <c r="E31" s="106">
        <v>50</v>
      </c>
      <c r="F31" s="107">
        <v>4.57</v>
      </c>
      <c r="G31" s="108">
        <v>395.99999009999999</v>
      </c>
      <c r="H31" s="109">
        <f>G31*50</f>
        <v>19799.999505</v>
      </c>
      <c r="I31" s="166"/>
      <c r="J31" s="110">
        <f t="shared" si="1"/>
        <v>296.99999257499996</v>
      </c>
      <c r="K31" s="109">
        <f t="shared" si="11"/>
        <v>14849.999628749998</v>
      </c>
      <c r="L31" s="166"/>
      <c r="M31" s="111">
        <f>SUM(P31:V31)</f>
        <v>0</v>
      </c>
      <c r="N31" s="112">
        <f>M31*K31</f>
        <v>0</v>
      </c>
      <c r="O31" s="166"/>
      <c r="P31" s="195"/>
      <c r="Q31" s="195"/>
      <c r="R31" s="195"/>
      <c r="S31" s="195"/>
      <c r="T31" s="195"/>
      <c r="U31" s="195"/>
      <c r="V31" s="216"/>
    </row>
    <row r="32" spans="1:22" ht="15.75" customHeight="1" x14ac:dyDescent="0.2">
      <c r="A32" s="449"/>
      <c r="B32" s="443"/>
      <c r="C32" s="104" t="s">
        <v>127</v>
      </c>
      <c r="D32" s="105" t="s">
        <v>11</v>
      </c>
      <c r="E32" s="106">
        <v>50</v>
      </c>
      <c r="F32" s="113">
        <v>4.9000000000000004</v>
      </c>
      <c r="G32" s="108">
        <v>603.99998490000007</v>
      </c>
      <c r="H32" s="109">
        <f>G32*50</f>
        <v>30199.999245000003</v>
      </c>
      <c r="I32" s="166"/>
      <c r="J32" s="110">
        <f t="shared" si="1"/>
        <v>452.99998867500005</v>
      </c>
      <c r="K32" s="109">
        <f t="shared" si="11"/>
        <v>22649.999433750003</v>
      </c>
      <c r="L32" s="166"/>
      <c r="M32" s="111">
        <f>SUM(P32:V32)</f>
        <v>0</v>
      </c>
      <c r="N32" s="112">
        <f>M32*K32</f>
        <v>0</v>
      </c>
      <c r="O32" s="166"/>
      <c r="P32" s="195"/>
      <c r="Q32" s="195"/>
      <c r="R32" s="195"/>
      <c r="S32" s="195"/>
      <c r="T32" s="195"/>
      <c r="U32" s="195"/>
      <c r="V32" s="216"/>
    </row>
    <row r="33" spans="1:22" ht="15.75" customHeight="1" thickBot="1" x14ac:dyDescent="0.25">
      <c r="A33" s="450"/>
      <c r="B33" s="445"/>
      <c r="C33" s="328" t="s">
        <v>128</v>
      </c>
      <c r="D33" s="329" t="s">
        <v>129</v>
      </c>
      <c r="E33" s="330">
        <v>50</v>
      </c>
      <c r="F33" s="348">
        <v>4.57</v>
      </c>
      <c r="G33" s="332">
        <v>1207.9999698000001</v>
      </c>
      <c r="H33" s="333">
        <f t="shared" si="10"/>
        <v>60399.998490000005</v>
      </c>
      <c r="I33" s="166"/>
      <c r="J33" s="334">
        <f t="shared" si="1"/>
        <v>905.99997735000011</v>
      </c>
      <c r="K33" s="333">
        <f t="shared" si="11"/>
        <v>45299.998867500006</v>
      </c>
      <c r="L33" s="166"/>
      <c r="M33" s="335">
        <f t="shared" si="12"/>
        <v>0</v>
      </c>
      <c r="N33" s="336">
        <f t="shared" si="3"/>
        <v>0</v>
      </c>
      <c r="O33" s="166"/>
      <c r="P33" s="337"/>
      <c r="Q33" s="337"/>
      <c r="R33" s="337"/>
      <c r="S33" s="337"/>
      <c r="T33" s="337"/>
      <c r="U33" s="337"/>
      <c r="V33" s="338"/>
    </row>
    <row r="34" spans="1:22" ht="22.5" x14ac:dyDescent="0.2">
      <c r="A34" s="212"/>
      <c r="B34" s="166"/>
      <c r="C34" s="455" t="s">
        <v>201</v>
      </c>
      <c r="D34" s="455"/>
      <c r="E34" s="455"/>
      <c r="F34" s="455"/>
      <c r="G34" s="455"/>
      <c r="H34" s="455"/>
      <c r="I34" s="166"/>
      <c r="J34" s="349" t="s">
        <v>142</v>
      </c>
      <c r="K34" s="350">
        <v>0.25</v>
      </c>
      <c r="L34" s="166"/>
      <c r="M34" s="129">
        <f>SUM(M4:M33)</f>
        <v>0</v>
      </c>
      <c r="N34" s="103">
        <f>SUM(N4:N33)</f>
        <v>0</v>
      </c>
      <c r="O34" s="166"/>
      <c r="P34" s="129">
        <f t="shared" ref="P34:V34" si="17">SUM(P4:P33)</f>
        <v>0</v>
      </c>
      <c r="Q34" s="129">
        <f t="shared" si="17"/>
        <v>0</v>
      </c>
      <c r="R34" s="129">
        <f t="shared" si="17"/>
        <v>0</v>
      </c>
      <c r="S34" s="129">
        <f t="shared" si="17"/>
        <v>0</v>
      </c>
      <c r="T34" s="129">
        <f t="shared" si="17"/>
        <v>0</v>
      </c>
      <c r="U34" s="129">
        <f>SUM(U4:U33)</f>
        <v>0</v>
      </c>
      <c r="V34" s="218">
        <f t="shared" si="17"/>
        <v>0</v>
      </c>
    </row>
    <row r="35" spans="1:22" x14ac:dyDescent="0.2">
      <c r="A35" s="212"/>
      <c r="B35" s="166"/>
      <c r="C35" s="456" t="s">
        <v>202</v>
      </c>
      <c r="D35" s="456"/>
      <c r="E35" s="456"/>
      <c r="F35" s="456"/>
      <c r="G35" s="456"/>
      <c r="H35" s="456"/>
      <c r="I35" s="166"/>
      <c r="J35" s="166"/>
      <c r="K35" s="166"/>
      <c r="L35" s="178"/>
      <c r="M35" s="130" t="s">
        <v>82</v>
      </c>
      <c r="N35" s="131">
        <f>N34*21%</f>
        <v>0</v>
      </c>
      <c r="O35" s="166"/>
      <c r="P35" s="166"/>
      <c r="Q35" s="166"/>
      <c r="R35" s="166"/>
      <c r="S35" s="166"/>
      <c r="T35" s="166"/>
      <c r="U35" s="166"/>
      <c r="V35" s="213"/>
    </row>
    <row r="36" spans="1:22" ht="26.25" x14ac:dyDescent="0.2">
      <c r="A36" s="212"/>
      <c r="B36" s="166"/>
      <c r="C36" s="219"/>
      <c r="D36" s="219"/>
      <c r="E36" s="219"/>
      <c r="F36" s="219"/>
      <c r="G36" s="219"/>
      <c r="H36" s="219"/>
      <c r="I36" s="166"/>
      <c r="J36" s="166"/>
      <c r="K36" s="166"/>
      <c r="L36" s="166"/>
      <c r="M36" s="354" t="s">
        <v>60</v>
      </c>
      <c r="N36" s="355">
        <f>SUM(N34:N35)</f>
        <v>0</v>
      </c>
      <c r="O36" s="166"/>
      <c r="P36" s="166"/>
      <c r="Q36" s="166"/>
      <c r="R36" s="166"/>
      <c r="S36" s="166"/>
      <c r="T36" s="166"/>
      <c r="U36" s="166"/>
      <c r="V36" s="325" t="s">
        <v>199</v>
      </c>
    </row>
    <row r="37" spans="1:22" ht="4.5" customHeight="1" x14ac:dyDescent="0.2">
      <c r="A37" s="212"/>
      <c r="B37" s="166"/>
      <c r="C37" s="219"/>
      <c r="D37" s="219"/>
      <c r="E37" s="219"/>
      <c r="F37" s="219"/>
      <c r="G37" s="219"/>
      <c r="H37" s="219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213"/>
    </row>
    <row r="38" spans="1:22" x14ac:dyDescent="0.2">
      <c r="A38" s="212"/>
      <c r="B38" s="166"/>
      <c r="C38" s="219"/>
      <c r="D38" s="219"/>
      <c r="E38" s="220"/>
      <c r="F38" s="220"/>
      <c r="G38" s="219"/>
      <c r="H38" s="219"/>
      <c r="I38" s="166"/>
      <c r="J38" s="166"/>
      <c r="K38" s="166"/>
      <c r="L38" s="166"/>
      <c r="M38" s="132" t="s">
        <v>90</v>
      </c>
      <c r="N38" s="133">
        <f>+N34*10.5%</f>
        <v>0</v>
      </c>
      <c r="O38" s="166"/>
      <c r="P38" s="166"/>
      <c r="Q38" s="166"/>
      <c r="R38" s="166"/>
      <c r="S38" s="166"/>
      <c r="T38" s="166"/>
      <c r="U38" s="166"/>
      <c r="V38" s="213"/>
    </row>
    <row r="39" spans="1:22" ht="15" thickBot="1" x14ac:dyDescent="0.25">
      <c r="A39" s="221"/>
      <c r="B39" s="222"/>
      <c r="C39" s="223"/>
      <c r="D39" s="223"/>
      <c r="E39" s="224"/>
      <c r="F39" s="224"/>
      <c r="G39" s="223"/>
      <c r="H39" s="223"/>
      <c r="I39" s="222"/>
      <c r="J39" s="222"/>
      <c r="K39" s="222"/>
      <c r="L39" s="222"/>
      <c r="M39" s="225" t="s">
        <v>60</v>
      </c>
      <c r="N39" s="226">
        <f>+N34+N38</f>
        <v>0</v>
      </c>
      <c r="O39" s="222"/>
      <c r="P39" s="222"/>
      <c r="Q39" s="222"/>
      <c r="R39" s="222"/>
      <c r="S39" s="222"/>
      <c r="T39" s="222"/>
      <c r="U39" s="222"/>
      <c r="V39" s="227"/>
    </row>
    <row r="40" spans="1:22" x14ac:dyDescent="0.2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</row>
    <row r="41" spans="1:22" x14ac:dyDescent="0.2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</row>
    <row r="42" spans="1:22" x14ac:dyDescent="0.2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</row>
    <row r="43" spans="1:22" x14ac:dyDescent="0.2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</row>
    <row r="44" spans="1:22" x14ac:dyDescent="0.2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</row>
    <row r="45" spans="1:22" x14ac:dyDescent="0.2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</row>
    <row r="46" spans="1:22" x14ac:dyDescent="0.2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</row>
  </sheetData>
  <sheetProtection algorithmName="SHA-512" hashValue="ChmgXCTYB5udouypPIBLYa3fSQl0rzXs5RHdbA2xm41l+sW6tUt1H/nWxw1+tLIUq/5lZLiSDRUSmQoyGina3Q==" saltValue="XP2wCPfIHyLJkSUCEh7HQA==" spinCount="100000" sheet="1" objects="1" scenarios="1"/>
  <protectedRanges>
    <protectedRange sqref="P4:V33" name="Modificable"/>
  </protectedRanges>
  <mergeCells count="17">
    <mergeCell ref="C34:H34"/>
    <mergeCell ref="C35:H35"/>
    <mergeCell ref="A4:A16"/>
    <mergeCell ref="B4:B11"/>
    <mergeCell ref="B12:B16"/>
    <mergeCell ref="A17:A33"/>
    <mergeCell ref="B17:B26"/>
    <mergeCell ref="B27:B33"/>
    <mergeCell ref="A3:B3"/>
    <mergeCell ref="A2:D2"/>
    <mergeCell ref="A1:B1"/>
    <mergeCell ref="E1:J1"/>
    <mergeCell ref="K1:V1"/>
    <mergeCell ref="M2:N2"/>
    <mergeCell ref="D3:E3"/>
    <mergeCell ref="G2:H2"/>
    <mergeCell ref="J2:K2"/>
  </mergeCells>
  <conditionalFormatting sqref="M4:M33">
    <cfRule type="cellIs" dxfId="2" priority="2" operator="equal">
      <formula>0</formula>
    </cfRule>
  </conditionalFormatting>
  <printOptions horizontalCentered="1"/>
  <pageMargins left="0.15748031496062992" right="0.15748031496062992" top="0.47244094488188981" bottom="0.47244094488188981" header="0.31496062992125984" footer="0.31496062992125984"/>
  <pageSetup paperSize="9" scale="83" orientation="landscape" r:id="rId1"/>
  <headerFooter>
    <oddHeader>&amp;A</oddHeader>
    <oddFooter>Página &amp;P de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66FF"/>
    <pageSetUpPr fitToPage="1"/>
  </sheetPr>
  <dimension ref="A1:R41"/>
  <sheetViews>
    <sheetView showGridLines="0" workbookViewId="0">
      <selection activeCell="P4" sqref="P4"/>
    </sheetView>
  </sheetViews>
  <sheetFormatPr baseColWidth="10" defaultColWidth="12" defaultRowHeight="14.25" x14ac:dyDescent="0.2"/>
  <cols>
    <col min="1" max="1" width="1.6640625" style="54" customWidth="1"/>
    <col min="2" max="2" width="5.33203125" style="54" customWidth="1"/>
    <col min="3" max="3" width="5.83203125" style="54" customWidth="1"/>
    <col min="4" max="4" width="12" style="54" customWidth="1"/>
    <col min="5" max="5" width="8" style="54" hidden="1" customWidth="1"/>
    <col min="6" max="6" width="11.5" style="54" hidden="1" customWidth="1"/>
    <col min="7" max="7" width="14.5" style="54" customWidth="1"/>
    <col min="8" max="8" width="16.5" style="54" customWidth="1"/>
    <col min="9" max="9" width="1.33203125" style="54" customWidth="1"/>
    <col min="10" max="10" width="14.5" style="54" customWidth="1"/>
    <col min="11" max="11" width="16.33203125" style="54" customWidth="1"/>
    <col min="12" max="12" width="2.5" style="54" customWidth="1"/>
    <col min="13" max="13" width="14.6640625" style="54" customWidth="1"/>
    <col min="14" max="14" width="19.33203125" style="54" customWidth="1"/>
    <col min="15" max="15" width="2.33203125" style="54" customWidth="1"/>
    <col min="16" max="17" width="13.1640625" style="54" customWidth="1"/>
    <col min="18" max="18" width="2.33203125" style="54" customWidth="1"/>
    <col min="19" max="16384" width="12" style="1"/>
  </cols>
  <sheetData>
    <row r="1" spans="1:18" s="54" customFormat="1" ht="68.099999999999994" customHeight="1" x14ac:dyDescent="0.2">
      <c r="A1" s="465"/>
      <c r="B1" s="466"/>
      <c r="C1" s="283"/>
      <c r="D1" s="284"/>
      <c r="E1" s="284"/>
      <c r="F1" s="284"/>
      <c r="G1" s="467" t="s">
        <v>200</v>
      </c>
      <c r="H1" s="468"/>
      <c r="I1" s="468"/>
      <c r="J1" s="468"/>
      <c r="K1" s="468"/>
      <c r="L1" s="468"/>
      <c r="M1" s="285"/>
      <c r="N1" s="285"/>
      <c r="O1" s="286"/>
      <c r="P1" s="285"/>
      <c r="Q1" s="285" t="s">
        <v>190</v>
      </c>
      <c r="R1" s="295"/>
    </row>
    <row r="2" spans="1:18" ht="21.75" customHeight="1" x14ac:dyDescent="0.2">
      <c r="A2" s="287"/>
      <c r="B2" s="459" t="s">
        <v>186</v>
      </c>
      <c r="C2" s="460"/>
      <c r="D2" s="460"/>
      <c r="E2" s="461"/>
      <c r="F2" s="273"/>
      <c r="G2" s="471" t="s">
        <v>138</v>
      </c>
      <c r="H2" s="471"/>
      <c r="I2" s="180"/>
      <c r="J2" s="471" t="s">
        <v>139</v>
      </c>
      <c r="K2" s="471"/>
      <c r="L2" s="180"/>
      <c r="M2" s="457" t="s">
        <v>56</v>
      </c>
      <c r="N2" s="458"/>
      <c r="O2" s="180"/>
      <c r="P2" s="457" t="s">
        <v>179</v>
      </c>
      <c r="Q2" s="458"/>
      <c r="R2" s="291"/>
    </row>
    <row r="3" spans="1:18" ht="38.25" customHeight="1" x14ac:dyDescent="0.2">
      <c r="A3" s="287"/>
      <c r="B3" s="462"/>
      <c r="C3" s="463"/>
      <c r="D3" s="463"/>
      <c r="E3" s="464"/>
      <c r="F3" s="272" t="s">
        <v>95</v>
      </c>
      <c r="G3" s="272" t="s">
        <v>163</v>
      </c>
      <c r="H3" s="272" t="s">
        <v>84</v>
      </c>
      <c r="I3" s="166"/>
      <c r="J3" s="270" t="s">
        <v>164</v>
      </c>
      <c r="K3" s="270" t="s">
        <v>68</v>
      </c>
      <c r="L3" s="166"/>
      <c r="M3" s="271" t="s">
        <v>57</v>
      </c>
      <c r="N3" s="271" t="s">
        <v>88</v>
      </c>
      <c r="O3" s="166"/>
      <c r="P3" s="275" t="s">
        <v>62</v>
      </c>
      <c r="Q3" s="275" t="s">
        <v>63</v>
      </c>
      <c r="R3" s="289"/>
    </row>
    <row r="4" spans="1:18" ht="15.75" customHeight="1" x14ac:dyDescent="0.2">
      <c r="A4" s="287"/>
      <c r="B4" s="472" t="s">
        <v>182</v>
      </c>
      <c r="C4" s="474" t="s">
        <v>183</v>
      </c>
      <c r="D4" s="268" t="s">
        <v>28</v>
      </c>
      <c r="E4" s="269">
        <v>50</v>
      </c>
      <c r="F4" s="266">
        <v>0.39</v>
      </c>
      <c r="G4" s="155">
        <v>34.666666665800001</v>
      </c>
      <c r="H4" s="267">
        <f>G4*E4</f>
        <v>1733.3333332900002</v>
      </c>
      <c r="I4" s="166"/>
      <c r="J4" s="150">
        <f t="shared" ref="J4:J15" si="0">G4-(G4*$K$16)</f>
        <v>25.999999999350003</v>
      </c>
      <c r="K4" s="151">
        <f t="shared" ref="K4:K15" si="1">J4*E4</f>
        <v>1299.9999999675001</v>
      </c>
      <c r="L4" s="166"/>
      <c r="M4" s="159">
        <f t="shared" ref="M4" si="2">SUM(P4:Q4)</f>
        <v>0</v>
      </c>
      <c r="N4" s="158">
        <f t="shared" ref="N4:N15" si="3">M4*K4</f>
        <v>0</v>
      </c>
      <c r="O4" s="166"/>
      <c r="P4" s="264"/>
      <c r="Q4" s="264"/>
      <c r="R4" s="289"/>
    </row>
    <row r="5" spans="1:18" ht="15.75" customHeight="1" x14ac:dyDescent="0.2">
      <c r="A5" s="287"/>
      <c r="B5" s="472"/>
      <c r="C5" s="474"/>
      <c r="D5" s="152" t="s">
        <v>203</v>
      </c>
      <c r="E5" s="153">
        <v>50</v>
      </c>
      <c r="F5" s="154">
        <v>0.4</v>
      </c>
      <c r="G5" s="155">
        <v>55.999999998599996</v>
      </c>
      <c r="H5" s="156">
        <f t="shared" ref="H5" si="4">G5*E5</f>
        <v>2799.9999999299998</v>
      </c>
      <c r="I5" s="166"/>
      <c r="J5" s="157">
        <f t="shared" si="0"/>
        <v>41.999999998949995</v>
      </c>
      <c r="K5" s="158">
        <f t="shared" ref="K5" si="5">J5*E5</f>
        <v>2099.9999999474999</v>
      </c>
      <c r="L5" s="166"/>
      <c r="M5" s="159">
        <f>SUM(P5:Q5)</f>
        <v>0</v>
      </c>
      <c r="N5" s="158">
        <f t="shared" ref="N5" si="6">M5*K5</f>
        <v>0</v>
      </c>
      <c r="O5" s="166"/>
      <c r="P5" s="265"/>
      <c r="Q5" s="265"/>
      <c r="R5" s="289"/>
    </row>
    <row r="6" spans="1:18" ht="15.75" customHeight="1" x14ac:dyDescent="0.2">
      <c r="A6" s="287"/>
      <c r="B6" s="472"/>
      <c r="C6" s="474"/>
      <c r="D6" s="152" t="s">
        <v>130</v>
      </c>
      <c r="E6" s="153">
        <v>50</v>
      </c>
      <c r="F6" s="154">
        <v>0.5</v>
      </c>
      <c r="G6" s="155">
        <v>69.333333331600002</v>
      </c>
      <c r="H6" s="156">
        <f t="shared" ref="H6:H15" si="7">G6*E6</f>
        <v>3466.6666665800003</v>
      </c>
      <c r="I6" s="166"/>
      <c r="J6" s="157">
        <f t="shared" si="0"/>
        <v>51.999999998700005</v>
      </c>
      <c r="K6" s="158">
        <f t="shared" si="1"/>
        <v>2599.9999999350002</v>
      </c>
      <c r="L6" s="166"/>
      <c r="M6" s="159">
        <f>SUM(P6:Q6)</f>
        <v>0</v>
      </c>
      <c r="N6" s="158">
        <f t="shared" si="3"/>
        <v>0</v>
      </c>
      <c r="O6" s="166"/>
      <c r="P6" s="265"/>
      <c r="Q6" s="265"/>
      <c r="R6" s="289"/>
    </row>
    <row r="7" spans="1:18" ht="15.75" customHeight="1" x14ac:dyDescent="0.2">
      <c r="A7" s="287"/>
      <c r="B7" s="473"/>
      <c r="C7" s="475"/>
      <c r="D7" s="152" t="s">
        <v>5</v>
      </c>
      <c r="E7" s="153">
        <v>50</v>
      </c>
      <c r="F7" s="160">
        <v>0.68</v>
      </c>
      <c r="G7" s="161">
        <v>78.666666664699989</v>
      </c>
      <c r="H7" s="156">
        <f t="shared" si="7"/>
        <v>3933.3333332349994</v>
      </c>
      <c r="I7" s="166"/>
      <c r="J7" s="157">
        <f t="shared" si="0"/>
        <v>58.999999998524991</v>
      </c>
      <c r="K7" s="158">
        <f t="shared" si="1"/>
        <v>2949.9999999262495</v>
      </c>
      <c r="L7" s="166"/>
      <c r="M7" s="159">
        <f t="shared" ref="M7:M15" si="8">SUM(P7:Q7)</f>
        <v>0</v>
      </c>
      <c r="N7" s="158">
        <f t="shared" si="3"/>
        <v>0</v>
      </c>
      <c r="O7" s="166"/>
      <c r="P7" s="265"/>
      <c r="Q7" s="265"/>
      <c r="R7" s="289"/>
    </row>
    <row r="8" spans="1:18" ht="15.75" customHeight="1" x14ac:dyDescent="0.2">
      <c r="A8" s="287"/>
      <c r="B8" s="473"/>
      <c r="C8" s="475"/>
      <c r="D8" s="152" t="s">
        <v>22</v>
      </c>
      <c r="E8" s="153">
        <v>50</v>
      </c>
      <c r="F8" s="160">
        <v>0.88</v>
      </c>
      <c r="G8" s="161">
        <v>87.999999997799989</v>
      </c>
      <c r="H8" s="156">
        <f t="shared" si="7"/>
        <v>4399.9999998899993</v>
      </c>
      <c r="I8" s="166"/>
      <c r="J8" s="157">
        <f t="shared" si="0"/>
        <v>65.999999998349992</v>
      </c>
      <c r="K8" s="158">
        <f t="shared" si="1"/>
        <v>3299.9999999174997</v>
      </c>
      <c r="L8" s="166"/>
      <c r="M8" s="159">
        <f t="shared" si="8"/>
        <v>0</v>
      </c>
      <c r="N8" s="158">
        <f t="shared" si="3"/>
        <v>0</v>
      </c>
      <c r="O8" s="166"/>
      <c r="P8" s="265"/>
      <c r="Q8" s="265"/>
      <c r="R8" s="289"/>
    </row>
    <row r="9" spans="1:18" ht="15.75" customHeight="1" x14ac:dyDescent="0.2">
      <c r="A9" s="287"/>
      <c r="B9" s="473"/>
      <c r="C9" s="475"/>
      <c r="D9" s="152" t="s">
        <v>6</v>
      </c>
      <c r="E9" s="153">
        <v>50</v>
      </c>
      <c r="F9" s="160">
        <v>1.115</v>
      </c>
      <c r="G9" s="161">
        <v>117.3333333304</v>
      </c>
      <c r="H9" s="156">
        <f t="shared" si="7"/>
        <v>5866.66666652</v>
      </c>
      <c r="I9" s="166"/>
      <c r="J9" s="157">
        <f t="shared" si="0"/>
        <v>87.999999997799989</v>
      </c>
      <c r="K9" s="158">
        <f t="shared" si="1"/>
        <v>4399.9999998899993</v>
      </c>
      <c r="L9" s="166"/>
      <c r="M9" s="159">
        <f t="shared" si="8"/>
        <v>0</v>
      </c>
      <c r="N9" s="158">
        <f t="shared" si="3"/>
        <v>0</v>
      </c>
      <c r="O9" s="166"/>
      <c r="P9" s="265"/>
      <c r="Q9" s="265"/>
      <c r="R9" s="289"/>
    </row>
    <row r="10" spans="1:18" ht="15.75" customHeight="1" x14ac:dyDescent="0.2">
      <c r="A10" s="287"/>
      <c r="B10" s="473"/>
      <c r="C10" s="475"/>
      <c r="D10" s="152" t="s">
        <v>23</v>
      </c>
      <c r="E10" s="153">
        <v>50</v>
      </c>
      <c r="F10" s="160">
        <v>1.335</v>
      </c>
      <c r="G10" s="161">
        <v>137.3333333299</v>
      </c>
      <c r="H10" s="156">
        <f t="shared" si="7"/>
        <v>6866.6666664949998</v>
      </c>
      <c r="I10" s="166"/>
      <c r="J10" s="157">
        <f t="shared" si="0"/>
        <v>102.99999999742499</v>
      </c>
      <c r="K10" s="158">
        <f t="shared" si="1"/>
        <v>5149.9999998712501</v>
      </c>
      <c r="L10" s="166"/>
      <c r="M10" s="159">
        <f t="shared" si="8"/>
        <v>0</v>
      </c>
      <c r="N10" s="158">
        <f t="shared" si="3"/>
        <v>0</v>
      </c>
      <c r="O10" s="166"/>
      <c r="P10" s="265"/>
      <c r="Q10" s="265"/>
      <c r="R10" s="289"/>
    </row>
    <row r="11" spans="1:18" ht="15.75" customHeight="1" x14ac:dyDescent="0.2">
      <c r="A11" s="287"/>
      <c r="B11" s="473"/>
      <c r="C11" s="475"/>
      <c r="D11" s="152" t="s">
        <v>24</v>
      </c>
      <c r="E11" s="153">
        <v>50</v>
      </c>
      <c r="F11" s="160">
        <v>1.58</v>
      </c>
      <c r="G11" s="161">
        <v>150.66666666289998</v>
      </c>
      <c r="H11" s="156">
        <f t="shared" si="7"/>
        <v>7533.3333331449994</v>
      </c>
      <c r="I11" s="166"/>
      <c r="J11" s="157">
        <f t="shared" si="0"/>
        <v>112.999999997175</v>
      </c>
      <c r="K11" s="158">
        <f t="shared" si="1"/>
        <v>5649.99999985875</v>
      </c>
      <c r="L11" s="166"/>
      <c r="M11" s="159">
        <f t="shared" si="8"/>
        <v>0</v>
      </c>
      <c r="N11" s="158">
        <f t="shared" si="3"/>
        <v>0</v>
      </c>
      <c r="O11" s="166"/>
      <c r="P11" s="265"/>
      <c r="Q11" s="265"/>
      <c r="R11" s="289"/>
    </row>
    <row r="12" spans="1:18" ht="15.75" customHeight="1" x14ac:dyDescent="0.2">
      <c r="A12" s="287"/>
      <c r="B12" s="473"/>
      <c r="C12" s="475"/>
      <c r="D12" s="152" t="s">
        <v>20</v>
      </c>
      <c r="E12" s="153">
        <v>50</v>
      </c>
      <c r="F12" s="160">
        <v>1.79</v>
      </c>
      <c r="G12" s="161">
        <v>205.33333332819998</v>
      </c>
      <c r="H12" s="156">
        <f t="shared" si="7"/>
        <v>10266.666666409999</v>
      </c>
      <c r="I12" s="166"/>
      <c r="J12" s="157">
        <f t="shared" si="0"/>
        <v>153.99999999615</v>
      </c>
      <c r="K12" s="158">
        <f t="shared" si="1"/>
        <v>7699.9999998075</v>
      </c>
      <c r="L12" s="166"/>
      <c r="M12" s="159">
        <f t="shared" si="8"/>
        <v>0</v>
      </c>
      <c r="N12" s="158">
        <f t="shared" si="3"/>
        <v>0</v>
      </c>
      <c r="O12" s="166"/>
      <c r="P12" s="265"/>
      <c r="Q12" s="265"/>
      <c r="R12" s="289"/>
    </row>
    <row r="13" spans="1:18" ht="15.75" customHeight="1" x14ac:dyDescent="0.2">
      <c r="A13" s="287"/>
      <c r="B13" s="473"/>
      <c r="C13" s="475"/>
      <c r="D13" s="152" t="s">
        <v>25</v>
      </c>
      <c r="E13" s="153">
        <v>50</v>
      </c>
      <c r="F13" s="160">
        <v>2.13</v>
      </c>
      <c r="G13" s="161">
        <v>275.9999999931</v>
      </c>
      <c r="H13" s="156">
        <f t="shared" si="7"/>
        <v>13799.999999655</v>
      </c>
      <c r="I13" s="166"/>
      <c r="J13" s="157">
        <f t="shared" si="0"/>
        <v>206.999999994825</v>
      </c>
      <c r="K13" s="158">
        <f t="shared" si="1"/>
        <v>10349.999999741251</v>
      </c>
      <c r="L13" s="166"/>
      <c r="M13" s="159">
        <f t="shared" si="8"/>
        <v>0</v>
      </c>
      <c r="N13" s="158">
        <f t="shared" si="3"/>
        <v>0</v>
      </c>
      <c r="O13" s="166"/>
      <c r="P13" s="265"/>
      <c r="Q13" s="265"/>
      <c r="R13" s="289"/>
    </row>
    <row r="14" spans="1:18" ht="15.75" customHeight="1" x14ac:dyDescent="0.2">
      <c r="A14" s="287"/>
      <c r="B14" s="473"/>
      <c r="C14" s="475"/>
      <c r="D14" s="152" t="s">
        <v>1</v>
      </c>
      <c r="E14" s="153">
        <v>50</v>
      </c>
      <c r="F14" s="160">
        <v>2.2000000000000002</v>
      </c>
      <c r="G14" s="161">
        <v>279.99999999299996</v>
      </c>
      <c r="H14" s="156">
        <f t="shared" si="7"/>
        <v>13999.999999649997</v>
      </c>
      <c r="I14" s="166"/>
      <c r="J14" s="157">
        <f t="shared" si="0"/>
        <v>209.99999999474997</v>
      </c>
      <c r="K14" s="158">
        <f t="shared" si="1"/>
        <v>10499.999999737498</v>
      </c>
      <c r="L14" s="166"/>
      <c r="M14" s="159">
        <f t="shared" si="8"/>
        <v>0</v>
      </c>
      <c r="N14" s="158">
        <f t="shared" si="3"/>
        <v>0</v>
      </c>
      <c r="O14" s="166"/>
      <c r="P14" s="265"/>
      <c r="Q14" s="265"/>
      <c r="R14" s="289"/>
    </row>
    <row r="15" spans="1:18" ht="15.75" customHeight="1" x14ac:dyDescent="0.2">
      <c r="A15" s="287"/>
      <c r="B15" s="473"/>
      <c r="C15" s="475"/>
      <c r="D15" s="152" t="s">
        <v>26</v>
      </c>
      <c r="E15" s="153">
        <v>50</v>
      </c>
      <c r="F15" s="160">
        <v>2.35</v>
      </c>
      <c r="G15" s="161">
        <v>294.66666665930001</v>
      </c>
      <c r="H15" s="156">
        <f t="shared" si="7"/>
        <v>14733.333332964999</v>
      </c>
      <c r="I15" s="166"/>
      <c r="J15" s="157">
        <f t="shared" si="0"/>
        <v>220.99999999447499</v>
      </c>
      <c r="K15" s="158">
        <f t="shared" si="1"/>
        <v>11049.99999972375</v>
      </c>
      <c r="L15" s="166"/>
      <c r="M15" s="159">
        <f t="shared" si="8"/>
        <v>0</v>
      </c>
      <c r="N15" s="158">
        <f t="shared" si="3"/>
        <v>0</v>
      </c>
      <c r="O15" s="166"/>
      <c r="P15" s="265"/>
      <c r="Q15" s="265"/>
      <c r="R15" s="289"/>
    </row>
    <row r="16" spans="1:18" ht="22.5" x14ac:dyDescent="0.2">
      <c r="A16" s="287"/>
      <c r="B16" s="166"/>
      <c r="C16" s="166"/>
      <c r="D16" s="476" t="s">
        <v>187</v>
      </c>
      <c r="E16" s="476"/>
      <c r="F16" s="476"/>
      <c r="G16" s="476"/>
      <c r="H16" s="476"/>
      <c r="I16" s="166"/>
      <c r="J16" s="148" t="s">
        <v>162</v>
      </c>
      <c r="K16" s="149">
        <v>0.25</v>
      </c>
      <c r="L16" s="166"/>
      <c r="M16" s="274">
        <f>SUM(M4:M15)</f>
        <v>0</v>
      </c>
      <c r="N16" s="276">
        <f>SUM(N4:N15)</f>
        <v>0</v>
      </c>
      <c r="O16" s="166"/>
      <c r="P16" s="277">
        <f>SUM(P4:P15)</f>
        <v>0</v>
      </c>
      <c r="Q16" s="274">
        <f>SUM(Q4:Q15)</f>
        <v>0</v>
      </c>
      <c r="R16" s="289"/>
    </row>
    <row r="17" spans="1:18" x14ac:dyDescent="0.2">
      <c r="A17" s="287"/>
      <c r="B17" s="166"/>
      <c r="C17" s="166"/>
      <c r="D17" s="477" t="s">
        <v>189</v>
      </c>
      <c r="E17" s="477"/>
      <c r="F17" s="477"/>
      <c r="G17" s="477"/>
      <c r="H17" s="477"/>
      <c r="I17" s="166"/>
      <c r="J17" s="288"/>
      <c r="K17" s="166"/>
      <c r="L17" s="166"/>
      <c r="M17" s="163" t="s">
        <v>82</v>
      </c>
      <c r="N17" s="158">
        <f>N16*21%</f>
        <v>0</v>
      </c>
      <c r="O17" s="166"/>
      <c r="P17" s="278" t="s">
        <v>93</v>
      </c>
      <c r="Q17" s="166"/>
      <c r="R17" s="289"/>
    </row>
    <row r="18" spans="1:18" ht="26.25" x14ac:dyDescent="0.2">
      <c r="A18" s="287"/>
      <c r="B18" s="166"/>
      <c r="C18" s="166"/>
      <c r="D18" s="290"/>
      <c r="E18" s="290"/>
      <c r="F18" s="290"/>
      <c r="G18" s="290"/>
      <c r="H18" s="290"/>
      <c r="I18" s="166"/>
      <c r="J18" s="166"/>
      <c r="K18" s="326" t="s">
        <v>199</v>
      </c>
      <c r="L18" s="166"/>
      <c r="M18" s="164" t="s">
        <v>60</v>
      </c>
      <c r="N18" s="162">
        <f>SUM(N16:N17)</f>
        <v>0</v>
      </c>
      <c r="O18" s="166"/>
      <c r="P18" s="279" t="e">
        <f>+#REF!</f>
        <v>#REF!</v>
      </c>
      <c r="Q18" s="166"/>
      <c r="R18" s="289"/>
    </row>
    <row r="19" spans="1:18" ht="6.75" customHeight="1" x14ac:dyDescent="0.2">
      <c r="A19" s="287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289"/>
    </row>
    <row r="20" spans="1:18" x14ac:dyDescent="0.2">
      <c r="A20" s="287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280" t="s">
        <v>90</v>
      </c>
      <c r="N20" s="281">
        <f>+N16*10.5%</f>
        <v>0</v>
      </c>
      <c r="O20" s="166"/>
      <c r="P20" s="166"/>
      <c r="Q20" s="166"/>
      <c r="R20" s="289"/>
    </row>
    <row r="21" spans="1:18" x14ac:dyDescent="0.2">
      <c r="A21" s="287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282" t="s">
        <v>60</v>
      </c>
      <c r="N21" s="281">
        <f>+N16+N20</f>
        <v>0</v>
      </c>
      <c r="O21" s="166"/>
      <c r="P21" s="166"/>
      <c r="Q21" s="166"/>
      <c r="R21" s="289"/>
    </row>
    <row r="22" spans="1:18" x14ac:dyDescent="0.2">
      <c r="A22" s="287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289"/>
    </row>
    <row r="23" spans="1:18" ht="21.75" customHeight="1" x14ac:dyDescent="0.2">
      <c r="A23" s="287"/>
      <c r="B23" s="459" t="s">
        <v>185</v>
      </c>
      <c r="C23" s="460"/>
      <c r="D23" s="460"/>
      <c r="E23" s="461"/>
      <c r="F23" s="273"/>
      <c r="G23" s="471" t="s">
        <v>138</v>
      </c>
      <c r="H23" s="471"/>
      <c r="I23" s="180"/>
      <c r="J23" s="471" t="s">
        <v>139</v>
      </c>
      <c r="K23" s="471"/>
      <c r="L23" s="180"/>
      <c r="M23" s="469" t="s">
        <v>56</v>
      </c>
      <c r="N23" s="470"/>
      <c r="O23" s="180"/>
      <c r="P23" s="180"/>
      <c r="Q23" s="180"/>
      <c r="R23" s="291"/>
    </row>
    <row r="24" spans="1:18" ht="38.25" customHeight="1" x14ac:dyDescent="0.2">
      <c r="A24" s="287"/>
      <c r="B24" s="462"/>
      <c r="C24" s="463"/>
      <c r="D24" s="463"/>
      <c r="E24" s="464"/>
      <c r="F24" s="270" t="s">
        <v>95</v>
      </c>
      <c r="G24" s="270" t="s">
        <v>163</v>
      </c>
      <c r="H24" s="270" t="s">
        <v>84</v>
      </c>
      <c r="I24" s="166"/>
      <c r="J24" s="270" t="s">
        <v>164</v>
      </c>
      <c r="K24" s="270" t="s">
        <v>68</v>
      </c>
      <c r="L24" s="166"/>
      <c r="M24" s="275" t="s">
        <v>57</v>
      </c>
      <c r="N24" s="275" t="s">
        <v>88</v>
      </c>
      <c r="O24" s="166"/>
      <c r="P24" s="166"/>
      <c r="Q24" s="166"/>
      <c r="R24" s="289"/>
    </row>
    <row r="25" spans="1:18" ht="15.75" customHeight="1" x14ac:dyDescent="0.2">
      <c r="A25" s="287"/>
      <c r="B25" s="472" t="s">
        <v>181</v>
      </c>
      <c r="C25" s="474" t="s">
        <v>184</v>
      </c>
      <c r="D25" s="268" t="s">
        <v>28</v>
      </c>
      <c r="E25" s="269">
        <v>50</v>
      </c>
      <c r="F25" s="266">
        <v>0.4</v>
      </c>
      <c r="G25" s="155">
        <v>45.333333332199999</v>
      </c>
      <c r="H25" s="267">
        <f>G25*50</f>
        <v>2266.66666661</v>
      </c>
      <c r="I25" s="166"/>
      <c r="J25" s="150">
        <f t="shared" ref="J25:J34" si="9">G25-(G25*$K$35)</f>
        <v>33.999999999149999</v>
      </c>
      <c r="K25" s="151">
        <f>J25*50</f>
        <v>1699.9999999575</v>
      </c>
      <c r="L25" s="166"/>
      <c r="M25" s="264"/>
      <c r="N25" s="151">
        <f t="shared" ref="N25:N34" si="10">M25*K25</f>
        <v>0</v>
      </c>
      <c r="O25" s="166"/>
      <c r="P25" s="166"/>
      <c r="Q25" s="166"/>
      <c r="R25" s="289"/>
    </row>
    <row r="26" spans="1:18" ht="15.75" customHeight="1" x14ac:dyDescent="0.2">
      <c r="A26" s="287"/>
      <c r="B26" s="473"/>
      <c r="C26" s="475"/>
      <c r="D26" s="152" t="s">
        <v>5</v>
      </c>
      <c r="E26" s="153">
        <v>50</v>
      </c>
      <c r="F26" s="160">
        <v>0.69000000000000006</v>
      </c>
      <c r="G26" s="161">
        <v>114.66666666379999</v>
      </c>
      <c r="H26" s="156">
        <f t="shared" ref="H26:H34" si="11">G26*50</f>
        <v>5733.3333331899994</v>
      </c>
      <c r="I26" s="166"/>
      <c r="J26" s="157">
        <f t="shared" si="9"/>
        <v>85.999999997849983</v>
      </c>
      <c r="K26" s="158">
        <f t="shared" ref="K26:K34" si="12">J26*50</f>
        <v>4299.9999998924995</v>
      </c>
      <c r="L26" s="166"/>
      <c r="M26" s="265"/>
      <c r="N26" s="158">
        <f t="shared" si="10"/>
        <v>0</v>
      </c>
      <c r="O26" s="166"/>
      <c r="P26" s="166"/>
      <c r="Q26" s="166"/>
      <c r="R26" s="289"/>
    </row>
    <row r="27" spans="1:18" ht="15.75" customHeight="1" x14ac:dyDescent="0.2">
      <c r="A27" s="287"/>
      <c r="B27" s="473"/>
      <c r="C27" s="475"/>
      <c r="D27" s="152" t="s">
        <v>22</v>
      </c>
      <c r="E27" s="153">
        <v>50</v>
      </c>
      <c r="F27" s="160">
        <v>0.89</v>
      </c>
      <c r="G27" s="161">
        <v>126.6666666635</v>
      </c>
      <c r="H27" s="156">
        <f t="shared" si="11"/>
        <v>6333.333333175</v>
      </c>
      <c r="I27" s="166"/>
      <c r="J27" s="157">
        <f t="shared" si="9"/>
        <v>94.999999997624997</v>
      </c>
      <c r="K27" s="158">
        <f t="shared" si="12"/>
        <v>4749.99999988125</v>
      </c>
      <c r="L27" s="166"/>
      <c r="M27" s="265"/>
      <c r="N27" s="158">
        <f t="shared" si="10"/>
        <v>0</v>
      </c>
      <c r="O27" s="166"/>
      <c r="P27" s="166"/>
      <c r="Q27" s="166"/>
      <c r="R27" s="289"/>
    </row>
    <row r="28" spans="1:18" ht="15.75" customHeight="1" x14ac:dyDescent="0.2">
      <c r="A28" s="287"/>
      <c r="B28" s="473"/>
      <c r="C28" s="475"/>
      <c r="D28" s="152" t="s">
        <v>6</v>
      </c>
      <c r="E28" s="153">
        <v>50</v>
      </c>
      <c r="F28" s="160">
        <v>1.125</v>
      </c>
      <c r="G28" s="161">
        <v>181.33333332879999</v>
      </c>
      <c r="H28" s="156">
        <f t="shared" si="11"/>
        <v>9066.66666644</v>
      </c>
      <c r="I28" s="166"/>
      <c r="J28" s="157">
        <f t="shared" si="9"/>
        <v>135.9999999966</v>
      </c>
      <c r="K28" s="158">
        <f t="shared" si="12"/>
        <v>6799.99999983</v>
      </c>
      <c r="L28" s="166"/>
      <c r="M28" s="265"/>
      <c r="N28" s="158">
        <f t="shared" si="10"/>
        <v>0</v>
      </c>
      <c r="O28" s="166"/>
      <c r="P28" s="166"/>
      <c r="Q28" s="166"/>
      <c r="R28" s="289"/>
    </row>
    <row r="29" spans="1:18" ht="15.75" customHeight="1" x14ac:dyDescent="0.2">
      <c r="A29" s="287"/>
      <c r="B29" s="473"/>
      <c r="C29" s="475"/>
      <c r="D29" s="152" t="s">
        <v>23</v>
      </c>
      <c r="E29" s="153">
        <v>50</v>
      </c>
      <c r="F29" s="160">
        <v>1.345</v>
      </c>
      <c r="G29" s="161">
        <v>223.99999999439999</v>
      </c>
      <c r="H29" s="156">
        <f t="shared" si="11"/>
        <v>11199.999999719999</v>
      </c>
      <c r="I29" s="166"/>
      <c r="J29" s="157">
        <f t="shared" si="9"/>
        <v>167.99999999579998</v>
      </c>
      <c r="K29" s="158">
        <f t="shared" si="12"/>
        <v>8399.9999997899995</v>
      </c>
      <c r="L29" s="166"/>
      <c r="M29" s="265"/>
      <c r="N29" s="158">
        <f t="shared" si="10"/>
        <v>0</v>
      </c>
      <c r="O29" s="166"/>
      <c r="P29" s="166"/>
      <c r="Q29" s="166"/>
      <c r="R29" s="289"/>
    </row>
    <row r="30" spans="1:18" ht="15.75" customHeight="1" x14ac:dyDescent="0.2">
      <c r="A30" s="287"/>
      <c r="B30" s="473"/>
      <c r="C30" s="475"/>
      <c r="D30" s="152" t="s">
        <v>24</v>
      </c>
      <c r="E30" s="153">
        <v>50</v>
      </c>
      <c r="F30" s="160">
        <v>1.59</v>
      </c>
      <c r="G30" s="161">
        <v>227.9999999943</v>
      </c>
      <c r="H30" s="156">
        <f t="shared" si="11"/>
        <v>11399.999999715001</v>
      </c>
      <c r="I30" s="166"/>
      <c r="J30" s="157">
        <f t="shared" si="9"/>
        <v>170.99999999572501</v>
      </c>
      <c r="K30" s="158">
        <f t="shared" si="12"/>
        <v>8549.9999997862506</v>
      </c>
      <c r="L30" s="166"/>
      <c r="M30" s="265"/>
      <c r="N30" s="158">
        <f t="shared" si="10"/>
        <v>0</v>
      </c>
      <c r="O30" s="166"/>
      <c r="P30" s="166"/>
      <c r="Q30" s="166"/>
      <c r="R30" s="289"/>
    </row>
    <row r="31" spans="1:18" ht="15.75" customHeight="1" x14ac:dyDescent="0.2">
      <c r="A31" s="287"/>
      <c r="B31" s="473"/>
      <c r="C31" s="475"/>
      <c r="D31" s="152" t="s">
        <v>20</v>
      </c>
      <c r="E31" s="153">
        <v>50</v>
      </c>
      <c r="F31" s="160">
        <v>1.8</v>
      </c>
      <c r="G31" s="161">
        <v>314.66666665879995</v>
      </c>
      <c r="H31" s="156">
        <f t="shared" si="11"/>
        <v>15733.333332939997</v>
      </c>
      <c r="I31" s="166"/>
      <c r="J31" s="157">
        <f t="shared" si="9"/>
        <v>235.99999999409997</v>
      </c>
      <c r="K31" s="158">
        <f t="shared" si="12"/>
        <v>11799.999999704998</v>
      </c>
      <c r="L31" s="166"/>
      <c r="M31" s="265"/>
      <c r="N31" s="158">
        <f t="shared" si="10"/>
        <v>0</v>
      </c>
      <c r="O31" s="166"/>
      <c r="P31" s="166"/>
      <c r="Q31" s="166"/>
      <c r="R31" s="289"/>
    </row>
    <row r="32" spans="1:18" ht="15.75" customHeight="1" x14ac:dyDescent="0.2">
      <c r="A32" s="287"/>
      <c r="B32" s="473"/>
      <c r="C32" s="475"/>
      <c r="D32" s="152" t="s">
        <v>25</v>
      </c>
      <c r="E32" s="153">
        <v>50</v>
      </c>
      <c r="F32" s="160">
        <v>2.1399999999999997</v>
      </c>
      <c r="G32" s="161">
        <v>418.66666665619999</v>
      </c>
      <c r="H32" s="156">
        <f t="shared" si="11"/>
        <v>20933.333332809998</v>
      </c>
      <c r="I32" s="166"/>
      <c r="J32" s="157">
        <f t="shared" si="9"/>
        <v>313.99999999214998</v>
      </c>
      <c r="K32" s="158">
        <f t="shared" si="12"/>
        <v>15699.999999607498</v>
      </c>
      <c r="L32" s="166"/>
      <c r="M32" s="265"/>
      <c r="N32" s="158">
        <f t="shared" si="10"/>
        <v>0</v>
      </c>
      <c r="O32" s="166"/>
      <c r="P32" s="166"/>
      <c r="Q32" s="166"/>
      <c r="R32" s="289"/>
    </row>
    <row r="33" spans="1:18" ht="15.75" customHeight="1" x14ac:dyDescent="0.2">
      <c r="A33" s="287"/>
      <c r="B33" s="473"/>
      <c r="C33" s="475"/>
      <c r="D33" s="152" t="s">
        <v>1</v>
      </c>
      <c r="E33" s="153">
        <v>50</v>
      </c>
      <c r="F33" s="160">
        <v>2.21</v>
      </c>
      <c r="G33" s="161">
        <v>423.99999998939995</v>
      </c>
      <c r="H33" s="156">
        <f t="shared" si="11"/>
        <v>21199.999999469997</v>
      </c>
      <c r="I33" s="166"/>
      <c r="J33" s="157">
        <f t="shared" si="9"/>
        <v>317.99999999204999</v>
      </c>
      <c r="K33" s="158">
        <f t="shared" si="12"/>
        <v>15899.9999996025</v>
      </c>
      <c r="L33" s="166"/>
      <c r="M33" s="265"/>
      <c r="N33" s="158">
        <f t="shared" si="10"/>
        <v>0</v>
      </c>
      <c r="O33" s="166"/>
      <c r="P33" s="166"/>
      <c r="Q33" s="166"/>
      <c r="R33" s="289"/>
    </row>
    <row r="34" spans="1:18" ht="15.75" customHeight="1" x14ac:dyDescent="0.2">
      <c r="A34" s="287"/>
      <c r="B34" s="473"/>
      <c r="C34" s="475"/>
      <c r="D34" s="152" t="s">
        <v>26</v>
      </c>
      <c r="E34" s="153">
        <v>50</v>
      </c>
      <c r="F34" s="160">
        <v>2.36</v>
      </c>
      <c r="G34" s="161">
        <v>429.33333332259997</v>
      </c>
      <c r="H34" s="156">
        <f t="shared" si="11"/>
        <v>21466.666666129997</v>
      </c>
      <c r="I34" s="166"/>
      <c r="J34" s="157">
        <f t="shared" si="9"/>
        <v>321.99999999194995</v>
      </c>
      <c r="K34" s="158">
        <f t="shared" si="12"/>
        <v>16099.999999597498</v>
      </c>
      <c r="L34" s="166"/>
      <c r="M34" s="265"/>
      <c r="N34" s="158">
        <f t="shared" si="10"/>
        <v>0</v>
      </c>
      <c r="O34" s="166"/>
      <c r="P34" s="166"/>
      <c r="Q34" s="166"/>
      <c r="R34" s="289"/>
    </row>
    <row r="35" spans="1:18" ht="22.5" x14ac:dyDescent="0.2">
      <c r="A35" s="287"/>
      <c r="B35" s="166"/>
      <c r="C35" s="166"/>
      <c r="D35" s="476" t="s">
        <v>187</v>
      </c>
      <c r="E35" s="476"/>
      <c r="F35" s="476"/>
      <c r="G35" s="476"/>
      <c r="H35" s="476"/>
      <c r="I35" s="166"/>
      <c r="J35" s="148" t="s">
        <v>162</v>
      </c>
      <c r="K35" s="149">
        <v>0.25</v>
      </c>
      <c r="L35" s="166"/>
      <c r="M35" s="274">
        <f>SUM(M25:M34)</f>
        <v>0</v>
      </c>
      <c r="N35" s="276">
        <f>SUM(N25:N34)</f>
        <v>0</v>
      </c>
      <c r="O35" s="166"/>
      <c r="P35" s="166"/>
      <c r="Q35" s="166"/>
      <c r="R35" s="289"/>
    </row>
    <row r="36" spans="1:18" x14ac:dyDescent="0.2">
      <c r="A36" s="287"/>
      <c r="B36" s="166"/>
      <c r="C36" s="166"/>
      <c r="D36" s="477" t="s">
        <v>188</v>
      </c>
      <c r="E36" s="477"/>
      <c r="F36" s="477"/>
      <c r="G36" s="477"/>
      <c r="H36" s="477"/>
      <c r="I36" s="166"/>
      <c r="J36" s="288"/>
      <c r="K36" s="166"/>
      <c r="L36" s="166"/>
      <c r="M36" s="163" t="s">
        <v>59</v>
      </c>
      <c r="N36" s="158">
        <f>N35*21%</f>
        <v>0</v>
      </c>
      <c r="O36" s="166"/>
      <c r="P36" s="278" t="s">
        <v>93</v>
      </c>
      <c r="Q36" s="166"/>
      <c r="R36" s="289"/>
    </row>
    <row r="37" spans="1:18" ht="26.25" x14ac:dyDescent="0.2">
      <c r="A37" s="287"/>
      <c r="B37" s="166"/>
      <c r="C37" s="166"/>
      <c r="D37" s="290"/>
      <c r="E37" s="290"/>
      <c r="F37" s="290"/>
      <c r="G37" s="290"/>
      <c r="H37" s="290"/>
      <c r="I37" s="166"/>
      <c r="J37" s="166"/>
      <c r="K37" s="326" t="s">
        <v>199</v>
      </c>
      <c r="L37" s="166"/>
      <c r="M37" s="164" t="s">
        <v>60</v>
      </c>
      <c r="N37" s="162">
        <f>SUM(N35:N36)</f>
        <v>0</v>
      </c>
      <c r="O37" s="166"/>
      <c r="P37" s="279" t="e">
        <f>+#REF!</f>
        <v>#REF!</v>
      </c>
      <c r="Q37" s="166"/>
      <c r="R37" s="289"/>
    </row>
    <row r="38" spans="1:18" ht="6.75" customHeight="1" x14ac:dyDescent="0.2">
      <c r="A38" s="287"/>
      <c r="B38" s="166"/>
      <c r="C38" s="166"/>
      <c r="D38" s="166"/>
      <c r="E38" s="290"/>
      <c r="F38" s="290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289"/>
    </row>
    <row r="39" spans="1:18" x14ac:dyDescent="0.2">
      <c r="A39" s="287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280" t="s">
        <v>90</v>
      </c>
      <c r="N39" s="281">
        <f>+N35*10.5%</f>
        <v>0</v>
      </c>
      <c r="O39" s="166"/>
      <c r="P39" s="166"/>
      <c r="Q39" s="166"/>
      <c r="R39" s="289"/>
    </row>
    <row r="40" spans="1:18" x14ac:dyDescent="0.2">
      <c r="A40" s="287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282" t="s">
        <v>60</v>
      </c>
      <c r="N40" s="281">
        <f>+N35+N39</f>
        <v>0</v>
      </c>
      <c r="O40" s="166"/>
      <c r="P40" s="166"/>
      <c r="Q40" s="166"/>
      <c r="R40" s="289"/>
    </row>
    <row r="41" spans="1:18" ht="15" thickBot="1" x14ac:dyDescent="0.25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4"/>
    </row>
  </sheetData>
  <sheetProtection algorithmName="SHA-512" hashValue="jNT/HvZIB5IE2kOEw3YPy9yo2hnOzWuMFh3Jl2LliKVlyK32DiPo6w4/8/OIVwE7k9/m/X1W4jvwpMd3HqeAwg==" saltValue="i9kcQKh8rQjQurPxn2zZYQ==" spinCount="100000" sheet="1" objects="1" scenarios="1"/>
  <protectedRanges>
    <protectedRange sqref="P4:Q15" name="Modificable Oro o Plata"/>
    <protectedRange sqref="M25:M34" name="Modificable Disco Oro y Plata"/>
  </protectedRanges>
  <mergeCells count="19">
    <mergeCell ref="D35:H35"/>
    <mergeCell ref="D36:H36"/>
    <mergeCell ref="G23:H23"/>
    <mergeCell ref="M2:N2"/>
    <mergeCell ref="M23:N23"/>
    <mergeCell ref="J23:K23"/>
    <mergeCell ref="B25:B34"/>
    <mergeCell ref="C25:C34"/>
    <mergeCell ref="J2:K2"/>
    <mergeCell ref="B4:B15"/>
    <mergeCell ref="C4:C15"/>
    <mergeCell ref="D16:H16"/>
    <mergeCell ref="D17:H17"/>
    <mergeCell ref="G2:H2"/>
    <mergeCell ref="P2:Q2"/>
    <mergeCell ref="B23:E24"/>
    <mergeCell ref="B2:E3"/>
    <mergeCell ref="A1:B1"/>
    <mergeCell ref="G1:L1"/>
  </mergeCells>
  <conditionalFormatting sqref="M4:M15">
    <cfRule type="cellIs" dxfId="1" priority="1" operator="equal">
      <formula>0</formula>
    </cfRule>
  </conditionalFormatting>
  <printOptions horizontalCentered="1"/>
  <pageMargins left="0.4" right="0.35" top="0.33" bottom="0.35" header="0.11811023622047245" footer="0.11811023622047245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18"/>
  <sheetViews>
    <sheetView showGridLines="0" zoomScale="110" zoomScaleNormal="110" workbookViewId="0">
      <selection activeCell="E2" sqref="E2:F2"/>
    </sheetView>
  </sheetViews>
  <sheetFormatPr baseColWidth="10" defaultRowHeight="14.25" x14ac:dyDescent="0.2"/>
  <cols>
    <col min="1" max="1" width="4.1640625" style="5" customWidth="1"/>
    <col min="2" max="2" width="26.33203125" style="5" customWidth="1"/>
    <col min="3" max="3" width="47" style="5" customWidth="1"/>
    <col min="4" max="4" width="2.5" style="5" customWidth="1"/>
    <col min="5" max="5" width="17" style="5" customWidth="1"/>
    <col min="6" max="6" width="24.33203125" style="5" customWidth="1"/>
    <col min="7" max="7" width="4.1640625" style="5" customWidth="1"/>
    <col min="8" max="237" width="12" style="5"/>
    <col min="238" max="238" width="1.5" style="5" customWidth="1"/>
    <col min="239" max="239" width="11.6640625" style="5" customWidth="1"/>
    <col min="240" max="240" width="12" style="5" customWidth="1"/>
    <col min="241" max="241" width="53.5" style="5" customWidth="1"/>
    <col min="242" max="242" width="2.5" style="5" customWidth="1"/>
    <col min="243" max="243" width="13" style="5" customWidth="1"/>
    <col min="244" max="244" width="23.5" style="5" customWidth="1"/>
    <col min="245" max="245" width="2.83203125" style="5" customWidth="1"/>
    <col min="246" max="493" width="12" style="5"/>
    <col min="494" max="494" width="1.5" style="5" customWidth="1"/>
    <col min="495" max="495" width="11.6640625" style="5" customWidth="1"/>
    <col min="496" max="496" width="12" style="5" customWidth="1"/>
    <col min="497" max="497" width="53.5" style="5" customWidth="1"/>
    <col min="498" max="498" width="2.5" style="5" customWidth="1"/>
    <col min="499" max="499" width="13" style="5" customWidth="1"/>
    <col min="500" max="500" width="23.5" style="5" customWidth="1"/>
    <col min="501" max="501" width="2.83203125" style="5" customWidth="1"/>
    <col min="502" max="749" width="12" style="5"/>
    <col min="750" max="750" width="1.5" style="5" customWidth="1"/>
    <col min="751" max="751" width="11.6640625" style="5" customWidth="1"/>
    <col min="752" max="752" width="12" style="5" customWidth="1"/>
    <col min="753" max="753" width="53.5" style="5" customWidth="1"/>
    <col min="754" max="754" width="2.5" style="5" customWidth="1"/>
    <col min="755" max="755" width="13" style="5" customWidth="1"/>
    <col min="756" max="756" width="23.5" style="5" customWidth="1"/>
    <col min="757" max="757" width="2.83203125" style="5" customWidth="1"/>
    <col min="758" max="1005" width="12" style="5"/>
    <col min="1006" max="1006" width="1.5" style="5" customWidth="1"/>
    <col min="1007" max="1007" width="11.6640625" style="5" customWidth="1"/>
    <col min="1008" max="1008" width="12" style="5" customWidth="1"/>
    <col min="1009" max="1009" width="53.5" style="5" customWidth="1"/>
    <col min="1010" max="1010" width="2.5" style="5" customWidth="1"/>
    <col min="1011" max="1011" width="13" style="5" customWidth="1"/>
    <col min="1012" max="1012" width="23.5" style="5" customWidth="1"/>
    <col min="1013" max="1013" width="2.83203125" style="5" customWidth="1"/>
    <col min="1014" max="1261" width="12" style="5"/>
    <col min="1262" max="1262" width="1.5" style="5" customWidth="1"/>
    <col min="1263" max="1263" width="11.6640625" style="5" customWidth="1"/>
    <col min="1264" max="1264" width="12" style="5" customWidth="1"/>
    <col min="1265" max="1265" width="53.5" style="5" customWidth="1"/>
    <col min="1266" max="1266" width="2.5" style="5" customWidth="1"/>
    <col min="1267" max="1267" width="13" style="5" customWidth="1"/>
    <col min="1268" max="1268" width="23.5" style="5" customWidth="1"/>
    <col min="1269" max="1269" width="2.83203125" style="5" customWidth="1"/>
    <col min="1270" max="1517" width="12" style="5"/>
    <col min="1518" max="1518" width="1.5" style="5" customWidth="1"/>
    <col min="1519" max="1519" width="11.6640625" style="5" customWidth="1"/>
    <col min="1520" max="1520" width="12" style="5" customWidth="1"/>
    <col min="1521" max="1521" width="53.5" style="5" customWidth="1"/>
    <col min="1522" max="1522" width="2.5" style="5" customWidth="1"/>
    <col min="1523" max="1523" width="13" style="5" customWidth="1"/>
    <col min="1524" max="1524" width="23.5" style="5" customWidth="1"/>
    <col min="1525" max="1525" width="2.83203125" style="5" customWidth="1"/>
    <col min="1526" max="1773" width="12" style="5"/>
    <col min="1774" max="1774" width="1.5" style="5" customWidth="1"/>
    <col min="1775" max="1775" width="11.6640625" style="5" customWidth="1"/>
    <col min="1776" max="1776" width="12" style="5" customWidth="1"/>
    <col min="1777" max="1777" width="53.5" style="5" customWidth="1"/>
    <col min="1778" max="1778" width="2.5" style="5" customWidth="1"/>
    <col min="1779" max="1779" width="13" style="5" customWidth="1"/>
    <col min="1780" max="1780" width="23.5" style="5" customWidth="1"/>
    <col min="1781" max="1781" width="2.83203125" style="5" customWidth="1"/>
    <col min="1782" max="2029" width="12" style="5"/>
    <col min="2030" max="2030" width="1.5" style="5" customWidth="1"/>
    <col min="2031" max="2031" width="11.6640625" style="5" customWidth="1"/>
    <col min="2032" max="2032" width="12" style="5" customWidth="1"/>
    <col min="2033" max="2033" width="53.5" style="5" customWidth="1"/>
    <col min="2034" max="2034" width="2.5" style="5" customWidth="1"/>
    <col min="2035" max="2035" width="13" style="5" customWidth="1"/>
    <col min="2036" max="2036" width="23.5" style="5" customWidth="1"/>
    <col min="2037" max="2037" width="2.83203125" style="5" customWidth="1"/>
    <col min="2038" max="2285" width="12" style="5"/>
    <col min="2286" max="2286" width="1.5" style="5" customWidth="1"/>
    <col min="2287" max="2287" width="11.6640625" style="5" customWidth="1"/>
    <col min="2288" max="2288" width="12" style="5" customWidth="1"/>
    <col min="2289" max="2289" width="53.5" style="5" customWidth="1"/>
    <col min="2290" max="2290" width="2.5" style="5" customWidth="1"/>
    <col min="2291" max="2291" width="13" style="5" customWidth="1"/>
    <col min="2292" max="2292" width="23.5" style="5" customWidth="1"/>
    <col min="2293" max="2293" width="2.83203125" style="5" customWidth="1"/>
    <col min="2294" max="2541" width="12" style="5"/>
    <col min="2542" max="2542" width="1.5" style="5" customWidth="1"/>
    <col min="2543" max="2543" width="11.6640625" style="5" customWidth="1"/>
    <col min="2544" max="2544" width="12" style="5" customWidth="1"/>
    <col min="2545" max="2545" width="53.5" style="5" customWidth="1"/>
    <col min="2546" max="2546" width="2.5" style="5" customWidth="1"/>
    <col min="2547" max="2547" width="13" style="5" customWidth="1"/>
    <col min="2548" max="2548" width="23.5" style="5" customWidth="1"/>
    <col min="2549" max="2549" width="2.83203125" style="5" customWidth="1"/>
    <col min="2550" max="2797" width="12" style="5"/>
    <col min="2798" max="2798" width="1.5" style="5" customWidth="1"/>
    <col min="2799" max="2799" width="11.6640625" style="5" customWidth="1"/>
    <col min="2800" max="2800" width="12" style="5" customWidth="1"/>
    <col min="2801" max="2801" width="53.5" style="5" customWidth="1"/>
    <col min="2802" max="2802" width="2.5" style="5" customWidth="1"/>
    <col min="2803" max="2803" width="13" style="5" customWidth="1"/>
    <col min="2804" max="2804" width="23.5" style="5" customWidth="1"/>
    <col min="2805" max="2805" width="2.83203125" style="5" customWidth="1"/>
    <col min="2806" max="3053" width="12" style="5"/>
    <col min="3054" max="3054" width="1.5" style="5" customWidth="1"/>
    <col min="3055" max="3055" width="11.6640625" style="5" customWidth="1"/>
    <col min="3056" max="3056" width="12" style="5" customWidth="1"/>
    <col min="3057" max="3057" width="53.5" style="5" customWidth="1"/>
    <col min="3058" max="3058" width="2.5" style="5" customWidth="1"/>
    <col min="3059" max="3059" width="13" style="5" customWidth="1"/>
    <col min="3060" max="3060" width="23.5" style="5" customWidth="1"/>
    <col min="3061" max="3061" width="2.83203125" style="5" customWidth="1"/>
    <col min="3062" max="3309" width="12" style="5"/>
    <col min="3310" max="3310" width="1.5" style="5" customWidth="1"/>
    <col min="3311" max="3311" width="11.6640625" style="5" customWidth="1"/>
    <col min="3312" max="3312" width="12" style="5" customWidth="1"/>
    <col min="3313" max="3313" width="53.5" style="5" customWidth="1"/>
    <col min="3314" max="3314" width="2.5" style="5" customWidth="1"/>
    <col min="3315" max="3315" width="13" style="5" customWidth="1"/>
    <col min="3316" max="3316" width="23.5" style="5" customWidth="1"/>
    <col min="3317" max="3317" width="2.83203125" style="5" customWidth="1"/>
    <col min="3318" max="3565" width="12" style="5"/>
    <col min="3566" max="3566" width="1.5" style="5" customWidth="1"/>
    <col min="3567" max="3567" width="11.6640625" style="5" customWidth="1"/>
    <col min="3568" max="3568" width="12" style="5" customWidth="1"/>
    <col min="3569" max="3569" width="53.5" style="5" customWidth="1"/>
    <col min="3570" max="3570" width="2.5" style="5" customWidth="1"/>
    <col min="3571" max="3571" width="13" style="5" customWidth="1"/>
    <col min="3572" max="3572" width="23.5" style="5" customWidth="1"/>
    <col min="3573" max="3573" width="2.83203125" style="5" customWidth="1"/>
    <col min="3574" max="3821" width="12" style="5"/>
    <col min="3822" max="3822" width="1.5" style="5" customWidth="1"/>
    <col min="3823" max="3823" width="11.6640625" style="5" customWidth="1"/>
    <col min="3824" max="3824" width="12" style="5" customWidth="1"/>
    <col min="3825" max="3825" width="53.5" style="5" customWidth="1"/>
    <col min="3826" max="3826" width="2.5" style="5" customWidth="1"/>
    <col min="3827" max="3827" width="13" style="5" customWidth="1"/>
    <col min="3828" max="3828" width="23.5" style="5" customWidth="1"/>
    <col min="3829" max="3829" width="2.83203125" style="5" customWidth="1"/>
    <col min="3830" max="4077" width="12" style="5"/>
    <col min="4078" max="4078" width="1.5" style="5" customWidth="1"/>
    <col min="4079" max="4079" width="11.6640625" style="5" customWidth="1"/>
    <col min="4080" max="4080" width="12" style="5" customWidth="1"/>
    <col min="4081" max="4081" width="53.5" style="5" customWidth="1"/>
    <col min="4082" max="4082" width="2.5" style="5" customWidth="1"/>
    <col min="4083" max="4083" width="13" style="5" customWidth="1"/>
    <col min="4084" max="4084" width="23.5" style="5" customWidth="1"/>
    <col min="4085" max="4085" width="2.83203125" style="5" customWidth="1"/>
    <col min="4086" max="4333" width="12" style="5"/>
    <col min="4334" max="4334" width="1.5" style="5" customWidth="1"/>
    <col min="4335" max="4335" width="11.6640625" style="5" customWidth="1"/>
    <col min="4336" max="4336" width="12" style="5" customWidth="1"/>
    <col min="4337" max="4337" width="53.5" style="5" customWidth="1"/>
    <col min="4338" max="4338" width="2.5" style="5" customWidth="1"/>
    <col min="4339" max="4339" width="13" style="5" customWidth="1"/>
    <col min="4340" max="4340" width="23.5" style="5" customWidth="1"/>
    <col min="4341" max="4341" width="2.83203125" style="5" customWidth="1"/>
    <col min="4342" max="4589" width="12" style="5"/>
    <col min="4590" max="4590" width="1.5" style="5" customWidth="1"/>
    <col min="4591" max="4591" width="11.6640625" style="5" customWidth="1"/>
    <col min="4592" max="4592" width="12" style="5" customWidth="1"/>
    <col min="4593" max="4593" width="53.5" style="5" customWidth="1"/>
    <col min="4594" max="4594" width="2.5" style="5" customWidth="1"/>
    <col min="4595" max="4595" width="13" style="5" customWidth="1"/>
    <col min="4596" max="4596" width="23.5" style="5" customWidth="1"/>
    <col min="4597" max="4597" width="2.83203125" style="5" customWidth="1"/>
    <col min="4598" max="4845" width="12" style="5"/>
    <col min="4846" max="4846" width="1.5" style="5" customWidth="1"/>
    <col min="4847" max="4847" width="11.6640625" style="5" customWidth="1"/>
    <col min="4848" max="4848" width="12" style="5" customWidth="1"/>
    <col min="4849" max="4849" width="53.5" style="5" customWidth="1"/>
    <col min="4850" max="4850" width="2.5" style="5" customWidth="1"/>
    <col min="4851" max="4851" width="13" style="5" customWidth="1"/>
    <col min="4852" max="4852" width="23.5" style="5" customWidth="1"/>
    <col min="4853" max="4853" width="2.83203125" style="5" customWidth="1"/>
    <col min="4854" max="5101" width="12" style="5"/>
    <col min="5102" max="5102" width="1.5" style="5" customWidth="1"/>
    <col min="5103" max="5103" width="11.6640625" style="5" customWidth="1"/>
    <col min="5104" max="5104" width="12" style="5" customWidth="1"/>
    <col min="5105" max="5105" width="53.5" style="5" customWidth="1"/>
    <col min="5106" max="5106" width="2.5" style="5" customWidth="1"/>
    <col min="5107" max="5107" width="13" style="5" customWidth="1"/>
    <col min="5108" max="5108" width="23.5" style="5" customWidth="1"/>
    <col min="5109" max="5109" width="2.83203125" style="5" customWidth="1"/>
    <col min="5110" max="5357" width="12" style="5"/>
    <col min="5358" max="5358" width="1.5" style="5" customWidth="1"/>
    <col min="5359" max="5359" width="11.6640625" style="5" customWidth="1"/>
    <col min="5360" max="5360" width="12" style="5" customWidth="1"/>
    <col min="5361" max="5361" width="53.5" style="5" customWidth="1"/>
    <col min="5362" max="5362" width="2.5" style="5" customWidth="1"/>
    <col min="5363" max="5363" width="13" style="5" customWidth="1"/>
    <col min="5364" max="5364" width="23.5" style="5" customWidth="1"/>
    <col min="5365" max="5365" width="2.83203125" style="5" customWidth="1"/>
    <col min="5366" max="5613" width="12" style="5"/>
    <col min="5614" max="5614" width="1.5" style="5" customWidth="1"/>
    <col min="5615" max="5615" width="11.6640625" style="5" customWidth="1"/>
    <col min="5616" max="5616" width="12" style="5" customWidth="1"/>
    <col min="5617" max="5617" width="53.5" style="5" customWidth="1"/>
    <col min="5618" max="5618" width="2.5" style="5" customWidth="1"/>
    <col min="5619" max="5619" width="13" style="5" customWidth="1"/>
    <col min="5620" max="5620" width="23.5" style="5" customWidth="1"/>
    <col min="5621" max="5621" width="2.83203125" style="5" customWidth="1"/>
    <col min="5622" max="5869" width="12" style="5"/>
    <col min="5870" max="5870" width="1.5" style="5" customWidth="1"/>
    <col min="5871" max="5871" width="11.6640625" style="5" customWidth="1"/>
    <col min="5872" max="5872" width="12" style="5" customWidth="1"/>
    <col min="5873" max="5873" width="53.5" style="5" customWidth="1"/>
    <col min="5874" max="5874" width="2.5" style="5" customWidth="1"/>
    <col min="5875" max="5875" width="13" style="5" customWidth="1"/>
    <col min="5876" max="5876" width="23.5" style="5" customWidth="1"/>
    <col min="5877" max="5877" width="2.83203125" style="5" customWidth="1"/>
    <col min="5878" max="6125" width="12" style="5"/>
    <col min="6126" max="6126" width="1.5" style="5" customWidth="1"/>
    <col min="6127" max="6127" width="11.6640625" style="5" customWidth="1"/>
    <col min="6128" max="6128" width="12" style="5" customWidth="1"/>
    <col min="6129" max="6129" width="53.5" style="5" customWidth="1"/>
    <col min="6130" max="6130" width="2.5" style="5" customWidth="1"/>
    <col min="6131" max="6131" width="13" style="5" customWidth="1"/>
    <col min="6132" max="6132" width="23.5" style="5" customWidth="1"/>
    <col min="6133" max="6133" width="2.83203125" style="5" customWidth="1"/>
    <col min="6134" max="6381" width="12" style="5"/>
    <col min="6382" max="6382" width="1.5" style="5" customWidth="1"/>
    <col min="6383" max="6383" width="11.6640625" style="5" customWidth="1"/>
    <col min="6384" max="6384" width="12" style="5" customWidth="1"/>
    <col min="6385" max="6385" width="53.5" style="5" customWidth="1"/>
    <col min="6386" max="6386" width="2.5" style="5" customWidth="1"/>
    <col min="6387" max="6387" width="13" style="5" customWidth="1"/>
    <col min="6388" max="6388" width="23.5" style="5" customWidth="1"/>
    <col min="6389" max="6389" width="2.83203125" style="5" customWidth="1"/>
    <col min="6390" max="6637" width="12" style="5"/>
    <col min="6638" max="6638" width="1.5" style="5" customWidth="1"/>
    <col min="6639" max="6639" width="11.6640625" style="5" customWidth="1"/>
    <col min="6640" max="6640" width="12" style="5" customWidth="1"/>
    <col min="6641" max="6641" width="53.5" style="5" customWidth="1"/>
    <col min="6642" max="6642" width="2.5" style="5" customWidth="1"/>
    <col min="6643" max="6643" width="13" style="5" customWidth="1"/>
    <col min="6644" max="6644" width="23.5" style="5" customWidth="1"/>
    <col min="6645" max="6645" width="2.83203125" style="5" customWidth="1"/>
    <col min="6646" max="6893" width="12" style="5"/>
    <col min="6894" max="6894" width="1.5" style="5" customWidth="1"/>
    <col min="6895" max="6895" width="11.6640625" style="5" customWidth="1"/>
    <col min="6896" max="6896" width="12" style="5" customWidth="1"/>
    <col min="6897" max="6897" width="53.5" style="5" customWidth="1"/>
    <col min="6898" max="6898" width="2.5" style="5" customWidth="1"/>
    <col min="6899" max="6899" width="13" style="5" customWidth="1"/>
    <col min="6900" max="6900" width="23.5" style="5" customWidth="1"/>
    <col min="6901" max="6901" width="2.83203125" style="5" customWidth="1"/>
    <col min="6902" max="7149" width="12" style="5"/>
    <col min="7150" max="7150" width="1.5" style="5" customWidth="1"/>
    <col min="7151" max="7151" width="11.6640625" style="5" customWidth="1"/>
    <col min="7152" max="7152" width="12" style="5" customWidth="1"/>
    <col min="7153" max="7153" width="53.5" style="5" customWidth="1"/>
    <col min="7154" max="7154" width="2.5" style="5" customWidth="1"/>
    <col min="7155" max="7155" width="13" style="5" customWidth="1"/>
    <col min="7156" max="7156" width="23.5" style="5" customWidth="1"/>
    <col min="7157" max="7157" width="2.83203125" style="5" customWidth="1"/>
    <col min="7158" max="7405" width="12" style="5"/>
    <col min="7406" max="7406" width="1.5" style="5" customWidth="1"/>
    <col min="7407" max="7407" width="11.6640625" style="5" customWidth="1"/>
    <col min="7408" max="7408" width="12" style="5" customWidth="1"/>
    <col min="7409" max="7409" width="53.5" style="5" customWidth="1"/>
    <col min="7410" max="7410" width="2.5" style="5" customWidth="1"/>
    <col min="7411" max="7411" width="13" style="5" customWidth="1"/>
    <col min="7412" max="7412" width="23.5" style="5" customWidth="1"/>
    <col min="7413" max="7413" width="2.83203125" style="5" customWidth="1"/>
    <col min="7414" max="7661" width="12" style="5"/>
    <col min="7662" max="7662" width="1.5" style="5" customWidth="1"/>
    <col min="7663" max="7663" width="11.6640625" style="5" customWidth="1"/>
    <col min="7664" max="7664" width="12" style="5" customWidth="1"/>
    <col min="7665" max="7665" width="53.5" style="5" customWidth="1"/>
    <col min="7666" max="7666" width="2.5" style="5" customWidth="1"/>
    <col min="7667" max="7667" width="13" style="5" customWidth="1"/>
    <col min="7668" max="7668" width="23.5" style="5" customWidth="1"/>
    <col min="7669" max="7669" width="2.83203125" style="5" customWidth="1"/>
    <col min="7670" max="7917" width="12" style="5"/>
    <col min="7918" max="7918" width="1.5" style="5" customWidth="1"/>
    <col min="7919" max="7919" width="11.6640625" style="5" customWidth="1"/>
    <col min="7920" max="7920" width="12" style="5" customWidth="1"/>
    <col min="7921" max="7921" width="53.5" style="5" customWidth="1"/>
    <col min="7922" max="7922" width="2.5" style="5" customWidth="1"/>
    <col min="7923" max="7923" width="13" style="5" customWidth="1"/>
    <col min="7924" max="7924" width="23.5" style="5" customWidth="1"/>
    <col min="7925" max="7925" width="2.83203125" style="5" customWidth="1"/>
    <col min="7926" max="8173" width="12" style="5"/>
    <col min="8174" max="8174" width="1.5" style="5" customWidth="1"/>
    <col min="8175" max="8175" width="11.6640625" style="5" customWidth="1"/>
    <col min="8176" max="8176" width="12" style="5" customWidth="1"/>
    <col min="8177" max="8177" width="53.5" style="5" customWidth="1"/>
    <col min="8178" max="8178" width="2.5" style="5" customWidth="1"/>
    <col min="8179" max="8179" width="13" style="5" customWidth="1"/>
    <col min="8180" max="8180" width="23.5" style="5" customWidth="1"/>
    <col min="8181" max="8181" width="2.83203125" style="5" customWidth="1"/>
    <col min="8182" max="8429" width="12" style="5"/>
    <col min="8430" max="8430" width="1.5" style="5" customWidth="1"/>
    <col min="8431" max="8431" width="11.6640625" style="5" customWidth="1"/>
    <col min="8432" max="8432" width="12" style="5" customWidth="1"/>
    <col min="8433" max="8433" width="53.5" style="5" customWidth="1"/>
    <col min="8434" max="8434" width="2.5" style="5" customWidth="1"/>
    <col min="8435" max="8435" width="13" style="5" customWidth="1"/>
    <col min="8436" max="8436" width="23.5" style="5" customWidth="1"/>
    <col min="8437" max="8437" width="2.83203125" style="5" customWidth="1"/>
    <col min="8438" max="8685" width="12" style="5"/>
    <col min="8686" max="8686" width="1.5" style="5" customWidth="1"/>
    <col min="8687" max="8687" width="11.6640625" style="5" customWidth="1"/>
    <col min="8688" max="8688" width="12" style="5" customWidth="1"/>
    <col min="8689" max="8689" width="53.5" style="5" customWidth="1"/>
    <col min="8690" max="8690" width="2.5" style="5" customWidth="1"/>
    <col min="8691" max="8691" width="13" style="5" customWidth="1"/>
    <col min="8692" max="8692" width="23.5" style="5" customWidth="1"/>
    <col min="8693" max="8693" width="2.83203125" style="5" customWidth="1"/>
    <col min="8694" max="8941" width="12" style="5"/>
    <col min="8942" max="8942" width="1.5" style="5" customWidth="1"/>
    <col min="8943" max="8943" width="11.6640625" style="5" customWidth="1"/>
    <col min="8944" max="8944" width="12" style="5" customWidth="1"/>
    <col min="8945" max="8945" width="53.5" style="5" customWidth="1"/>
    <col min="8946" max="8946" width="2.5" style="5" customWidth="1"/>
    <col min="8947" max="8947" width="13" style="5" customWidth="1"/>
    <col min="8948" max="8948" width="23.5" style="5" customWidth="1"/>
    <col min="8949" max="8949" width="2.83203125" style="5" customWidth="1"/>
    <col min="8950" max="9197" width="12" style="5"/>
    <col min="9198" max="9198" width="1.5" style="5" customWidth="1"/>
    <col min="9199" max="9199" width="11.6640625" style="5" customWidth="1"/>
    <col min="9200" max="9200" width="12" style="5" customWidth="1"/>
    <col min="9201" max="9201" width="53.5" style="5" customWidth="1"/>
    <col min="9202" max="9202" width="2.5" style="5" customWidth="1"/>
    <col min="9203" max="9203" width="13" style="5" customWidth="1"/>
    <col min="9204" max="9204" width="23.5" style="5" customWidth="1"/>
    <col min="9205" max="9205" width="2.83203125" style="5" customWidth="1"/>
    <col min="9206" max="9453" width="12" style="5"/>
    <col min="9454" max="9454" width="1.5" style="5" customWidth="1"/>
    <col min="9455" max="9455" width="11.6640625" style="5" customWidth="1"/>
    <col min="9456" max="9456" width="12" style="5" customWidth="1"/>
    <col min="9457" max="9457" width="53.5" style="5" customWidth="1"/>
    <col min="9458" max="9458" width="2.5" style="5" customWidth="1"/>
    <col min="9459" max="9459" width="13" style="5" customWidth="1"/>
    <col min="9460" max="9460" width="23.5" style="5" customWidth="1"/>
    <col min="9461" max="9461" width="2.83203125" style="5" customWidth="1"/>
    <col min="9462" max="9709" width="12" style="5"/>
    <col min="9710" max="9710" width="1.5" style="5" customWidth="1"/>
    <col min="9711" max="9711" width="11.6640625" style="5" customWidth="1"/>
    <col min="9712" max="9712" width="12" style="5" customWidth="1"/>
    <col min="9713" max="9713" width="53.5" style="5" customWidth="1"/>
    <col min="9714" max="9714" width="2.5" style="5" customWidth="1"/>
    <col min="9715" max="9715" width="13" style="5" customWidth="1"/>
    <col min="9716" max="9716" width="23.5" style="5" customWidth="1"/>
    <col min="9717" max="9717" width="2.83203125" style="5" customWidth="1"/>
    <col min="9718" max="9965" width="12" style="5"/>
    <col min="9966" max="9966" width="1.5" style="5" customWidth="1"/>
    <col min="9967" max="9967" width="11.6640625" style="5" customWidth="1"/>
    <col min="9968" max="9968" width="12" style="5" customWidth="1"/>
    <col min="9969" max="9969" width="53.5" style="5" customWidth="1"/>
    <col min="9970" max="9970" width="2.5" style="5" customWidth="1"/>
    <col min="9971" max="9971" width="13" style="5" customWidth="1"/>
    <col min="9972" max="9972" width="23.5" style="5" customWidth="1"/>
    <col min="9973" max="9973" width="2.83203125" style="5" customWidth="1"/>
    <col min="9974" max="10221" width="12" style="5"/>
    <col min="10222" max="10222" width="1.5" style="5" customWidth="1"/>
    <col min="10223" max="10223" width="11.6640625" style="5" customWidth="1"/>
    <col min="10224" max="10224" width="12" style="5" customWidth="1"/>
    <col min="10225" max="10225" width="53.5" style="5" customWidth="1"/>
    <col min="10226" max="10226" width="2.5" style="5" customWidth="1"/>
    <col min="10227" max="10227" width="13" style="5" customWidth="1"/>
    <col min="10228" max="10228" width="23.5" style="5" customWidth="1"/>
    <col min="10229" max="10229" width="2.83203125" style="5" customWidth="1"/>
    <col min="10230" max="10477" width="12" style="5"/>
    <col min="10478" max="10478" width="1.5" style="5" customWidth="1"/>
    <col min="10479" max="10479" width="11.6640625" style="5" customWidth="1"/>
    <col min="10480" max="10480" width="12" style="5" customWidth="1"/>
    <col min="10481" max="10481" width="53.5" style="5" customWidth="1"/>
    <col min="10482" max="10482" width="2.5" style="5" customWidth="1"/>
    <col min="10483" max="10483" width="13" style="5" customWidth="1"/>
    <col min="10484" max="10484" width="23.5" style="5" customWidth="1"/>
    <col min="10485" max="10485" width="2.83203125" style="5" customWidth="1"/>
    <col min="10486" max="10733" width="12" style="5"/>
    <col min="10734" max="10734" width="1.5" style="5" customWidth="1"/>
    <col min="10735" max="10735" width="11.6640625" style="5" customWidth="1"/>
    <col min="10736" max="10736" width="12" style="5" customWidth="1"/>
    <col min="10737" max="10737" width="53.5" style="5" customWidth="1"/>
    <col min="10738" max="10738" width="2.5" style="5" customWidth="1"/>
    <col min="10739" max="10739" width="13" style="5" customWidth="1"/>
    <col min="10740" max="10740" width="23.5" style="5" customWidth="1"/>
    <col min="10741" max="10741" width="2.83203125" style="5" customWidth="1"/>
    <col min="10742" max="10989" width="12" style="5"/>
    <col min="10990" max="10990" width="1.5" style="5" customWidth="1"/>
    <col min="10991" max="10991" width="11.6640625" style="5" customWidth="1"/>
    <col min="10992" max="10992" width="12" style="5" customWidth="1"/>
    <col min="10993" max="10993" width="53.5" style="5" customWidth="1"/>
    <col min="10994" max="10994" width="2.5" style="5" customWidth="1"/>
    <col min="10995" max="10995" width="13" style="5" customWidth="1"/>
    <col min="10996" max="10996" width="23.5" style="5" customWidth="1"/>
    <col min="10997" max="10997" width="2.83203125" style="5" customWidth="1"/>
    <col min="10998" max="11245" width="12" style="5"/>
    <col min="11246" max="11246" width="1.5" style="5" customWidth="1"/>
    <col min="11247" max="11247" width="11.6640625" style="5" customWidth="1"/>
    <col min="11248" max="11248" width="12" style="5" customWidth="1"/>
    <col min="11249" max="11249" width="53.5" style="5" customWidth="1"/>
    <col min="11250" max="11250" width="2.5" style="5" customWidth="1"/>
    <col min="11251" max="11251" width="13" style="5" customWidth="1"/>
    <col min="11252" max="11252" width="23.5" style="5" customWidth="1"/>
    <col min="11253" max="11253" width="2.83203125" style="5" customWidth="1"/>
    <col min="11254" max="11501" width="12" style="5"/>
    <col min="11502" max="11502" width="1.5" style="5" customWidth="1"/>
    <col min="11503" max="11503" width="11.6640625" style="5" customWidth="1"/>
    <col min="11504" max="11504" width="12" style="5" customWidth="1"/>
    <col min="11505" max="11505" width="53.5" style="5" customWidth="1"/>
    <col min="11506" max="11506" width="2.5" style="5" customWidth="1"/>
    <col min="11507" max="11507" width="13" style="5" customWidth="1"/>
    <col min="11508" max="11508" width="23.5" style="5" customWidth="1"/>
    <col min="11509" max="11509" width="2.83203125" style="5" customWidth="1"/>
    <col min="11510" max="11757" width="12" style="5"/>
    <col min="11758" max="11758" width="1.5" style="5" customWidth="1"/>
    <col min="11759" max="11759" width="11.6640625" style="5" customWidth="1"/>
    <col min="11760" max="11760" width="12" style="5" customWidth="1"/>
    <col min="11761" max="11761" width="53.5" style="5" customWidth="1"/>
    <col min="11762" max="11762" width="2.5" style="5" customWidth="1"/>
    <col min="11763" max="11763" width="13" style="5" customWidth="1"/>
    <col min="11764" max="11764" width="23.5" style="5" customWidth="1"/>
    <col min="11765" max="11765" width="2.83203125" style="5" customWidth="1"/>
    <col min="11766" max="12013" width="12" style="5"/>
    <col min="12014" max="12014" width="1.5" style="5" customWidth="1"/>
    <col min="12015" max="12015" width="11.6640625" style="5" customWidth="1"/>
    <col min="12016" max="12016" width="12" style="5" customWidth="1"/>
    <col min="12017" max="12017" width="53.5" style="5" customWidth="1"/>
    <col min="12018" max="12018" width="2.5" style="5" customWidth="1"/>
    <col min="12019" max="12019" width="13" style="5" customWidth="1"/>
    <col min="12020" max="12020" width="23.5" style="5" customWidth="1"/>
    <col min="12021" max="12021" width="2.83203125" style="5" customWidth="1"/>
    <col min="12022" max="12269" width="12" style="5"/>
    <col min="12270" max="12270" width="1.5" style="5" customWidth="1"/>
    <col min="12271" max="12271" width="11.6640625" style="5" customWidth="1"/>
    <col min="12272" max="12272" width="12" style="5" customWidth="1"/>
    <col min="12273" max="12273" width="53.5" style="5" customWidth="1"/>
    <col min="12274" max="12274" width="2.5" style="5" customWidth="1"/>
    <col min="12275" max="12275" width="13" style="5" customWidth="1"/>
    <col min="12276" max="12276" width="23.5" style="5" customWidth="1"/>
    <col min="12277" max="12277" width="2.83203125" style="5" customWidth="1"/>
    <col min="12278" max="12525" width="12" style="5"/>
    <col min="12526" max="12526" width="1.5" style="5" customWidth="1"/>
    <col min="12527" max="12527" width="11.6640625" style="5" customWidth="1"/>
    <col min="12528" max="12528" width="12" style="5" customWidth="1"/>
    <col min="12529" max="12529" width="53.5" style="5" customWidth="1"/>
    <col min="12530" max="12530" width="2.5" style="5" customWidth="1"/>
    <col min="12531" max="12531" width="13" style="5" customWidth="1"/>
    <col min="12532" max="12532" width="23.5" style="5" customWidth="1"/>
    <col min="12533" max="12533" width="2.83203125" style="5" customWidth="1"/>
    <col min="12534" max="12781" width="12" style="5"/>
    <col min="12782" max="12782" width="1.5" style="5" customWidth="1"/>
    <col min="12783" max="12783" width="11.6640625" style="5" customWidth="1"/>
    <col min="12784" max="12784" width="12" style="5" customWidth="1"/>
    <col min="12785" max="12785" width="53.5" style="5" customWidth="1"/>
    <col min="12786" max="12786" width="2.5" style="5" customWidth="1"/>
    <col min="12787" max="12787" width="13" style="5" customWidth="1"/>
    <col min="12788" max="12788" width="23.5" style="5" customWidth="1"/>
    <col min="12789" max="12789" width="2.83203125" style="5" customWidth="1"/>
    <col min="12790" max="13037" width="12" style="5"/>
    <col min="13038" max="13038" width="1.5" style="5" customWidth="1"/>
    <col min="13039" max="13039" width="11.6640625" style="5" customWidth="1"/>
    <col min="13040" max="13040" width="12" style="5" customWidth="1"/>
    <col min="13041" max="13041" width="53.5" style="5" customWidth="1"/>
    <col min="13042" max="13042" width="2.5" style="5" customWidth="1"/>
    <col min="13043" max="13043" width="13" style="5" customWidth="1"/>
    <col min="13044" max="13044" width="23.5" style="5" customWidth="1"/>
    <col min="13045" max="13045" width="2.83203125" style="5" customWidth="1"/>
    <col min="13046" max="13293" width="12" style="5"/>
    <col min="13294" max="13294" width="1.5" style="5" customWidth="1"/>
    <col min="13295" max="13295" width="11.6640625" style="5" customWidth="1"/>
    <col min="13296" max="13296" width="12" style="5" customWidth="1"/>
    <col min="13297" max="13297" width="53.5" style="5" customWidth="1"/>
    <col min="13298" max="13298" width="2.5" style="5" customWidth="1"/>
    <col min="13299" max="13299" width="13" style="5" customWidth="1"/>
    <col min="13300" max="13300" width="23.5" style="5" customWidth="1"/>
    <col min="13301" max="13301" width="2.83203125" style="5" customWidth="1"/>
    <col min="13302" max="13549" width="12" style="5"/>
    <col min="13550" max="13550" width="1.5" style="5" customWidth="1"/>
    <col min="13551" max="13551" width="11.6640625" style="5" customWidth="1"/>
    <col min="13552" max="13552" width="12" style="5" customWidth="1"/>
    <col min="13553" max="13553" width="53.5" style="5" customWidth="1"/>
    <col min="13554" max="13554" width="2.5" style="5" customWidth="1"/>
    <col min="13555" max="13555" width="13" style="5" customWidth="1"/>
    <col min="13556" max="13556" width="23.5" style="5" customWidth="1"/>
    <col min="13557" max="13557" width="2.83203125" style="5" customWidth="1"/>
    <col min="13558" max="13805" width="12" style="5"/>
    <col min="13806" max="13806" width="1.5" style="5" customWidth="1"/>
    <col min="13807" max="13807" width="11.6640625" style="5" customWidth="1"/>
    <col min="13808" max="13808" width="12" style="5" customWidth="1"/>
    <col min="13809" max="13809" width="53.5" style="5" customWidth="1"/>
    <col min="13810" max="13810" width="2.5" style="5" customWidth="1"/>
    <col min="13811" max="13811" width="13" style="5" customWidth="1"/>
    <col min="13812" max="13812" width="23.5" style="5" customWidth="1"/>
    <col min="13813" max="13813" width="2.83203125" style="5" customWidth="1"/>
    <col min="13814" max="14061" width="12" style="5"/>
    <col min="14062" max="14062" width="1.5" style="5" customWidth="1"/>
    <col min="14063" max="14063" width="11.6640625" style="5" customWidth="1"/>
    <col min="14064" max="14064" width="12" style="5" customWidth="1"/>
    <col min="14065" max="14065" width="53.5" style="5" customWidth="1"/>
    <col min="14066" max="14066" width="2.5" style="5" customWidth="1"/>
    <col min="14067" max="14067" width="13" style="5" customWidth="1"/>
    <col min="14068" max="14068" width="23.5" style="5" customWidth="1"/>
    <col min="14069" max="14069" width="2.83203125" style="5" customWidth="1"/>
    <col min="14070" max="14317" width="12" style="5"/>
    <col min="14318" max="14318" width="1.5" style="5" customWidth="1"/>
    <col min="14319" max="14319" width="11.6640625" style="5" customWidth="1"/>
    <col min="14320" max="14320" width="12" style="5" customWidth="1"/>
    <col min="14321" max="14321" width="53.5" style="5" customWidth="1"/>
    <col min="14322" max="14322" width="2.5" style="5" customWidth="1"/>
    <col min="14323" max="14323" width="13" style="5" customWidth="1"/>
    <col min="14324" max="14324" width="23.5" style="5" customWidth="1"/>
    <col min="14325" max="14325" width="2.83203125" style="5" customWidth="1"/>
    <col min="14326" max="14573" width="12" style="5"/>
    <col min="14574" max="14574" width="1.5" style="5" customWidth="1"/>
    <col min="14575" max="14575" width="11.6640625" style="5" customWidth="1"/>
    <col min="14576" max="14576" width="12" style="5" customWidth="1"/>
    <col min="14577" max="14577" width="53.5" style="5" customWidth="1"/>
    <col min="14578" max="14578" width="2.5" style="5" customWidth="1"/>
    <col min="14579" max="14579" width="13" style="5" customWidth="1"/>
    <col min="14580" max="14580" width="23.5" style="5" customWidth="1"/>
    <col min="14581" max="14581" width="2.83203125" style="5" customWidth="1"/>
    <col min="14582" max="14829" width="12" style="5"/>
    <col min="14830" max="14830" width="1.5" style="5" customWidth="1"/>
    <col min="14831" max="14831" width="11.6640625" style="5" customWidth="1"/>
    <col min="14832" max="14832" width="12" style="5" customWidth="1"/>
    <col min="14833" max="14833" width="53.5" style="5" customWidth="1"/>
    <col min="14834" max="14834" width="2.5" style="5" customWidth="1"/>
    <col min="14835" max="14835" width="13" style="5" customWidth="1"/>
    <col min="14836" max="14836" width="23.5" style="5" customWidth="1"/>
    <col min="14837" max="14837" width="2.83203125" style="5" customWidth="1"/>
    <col min="14838" max="15085" width="12" style="5"/>
    <col min="15086" max="15086" width="1.5" style="5" customWidth="1"/>
    <col min="15087" max="15087" width="11.6640625" style="5" customWidth="1"/>
    <col min="15088" max="15088" width="12" style="5" customWidth="1"/>
    <col min="15089" max="15089" width="53.5" style="5" customWidth="1"/>
    <col min="15090" max="15090" width="2.5" style="5" customWidth="1"/>
    <col min="15091" max="15091" width="13" style="5" customWidth="1"/>
    <col min="15092" max="15092" width="23.5" style="5" customWidth="1"/>
    <col min="15093" max="15093" width="2.83203125" style="5" customWidth="1"/>
    <col min="15094" max="15341" width="12" style="5"/>
    <col min="15342" max="15342" width="1.5" style="5" customWidth="1"/>
    <col min="15343" max="15343" width="11.6640625" style="5" customWidth="1"/>
    <col min="15344" max="15344" width="12" style="5" customWidth="1"/>
    <col min="15345" max="15345" width="53.5" style="5" customWidth="1"/>
    <col min="15346" max="15346" width="2.5" style="5" customWidth="1"/>
    <col min="15347" max="15347" width="13" style="5" customWidth="1"/>
    <col min="15348" max="15348" width="23.5" style="5" customWidth="1"/>
    <col min="15349" max="15349" width="2.83203125" style="5" customWidth="1"/>
    <col min="15350" max="15597" width="12" style="5"/>
    <col min="15598" max="15598" width="1.5" style="5" customWidth="1"/>
    <col min="15599" max="15599" width="11.6640625" style="5" customWidth="1"/>
    <col min="15600" max="15600" width="12" style="5" customWidth="1"/>
    <col min="15601" max="15601" width="53.5" style="5" customWidth="1"/>
    <col min="15602" max="15602" width="2.5" style="5" customWidth="1"/>
    <col min="15603" max="15603" width="13" style="5" customWidth="1"/>
    <col min="15604" max="15604" width="23.5" style="5" customWidth="1"/>
    <col min="15605" max="15605" width="2.83203125" style="5" customWidth="1"/>
    <col min="15606" max="15853" width="12" style="5"/>
    <col min="15854" max="15854" width="1.5" style="5" customWidth="1"/>
    <col min="15855" max="15855" width="11.6640625" style="5" customWidth="1"/>
    <col min="15856" max="15856" width="12" style="5" customWidth="1"/>
    <col min="15857" max="15857" width="53.5" style="5" customWidth="1"/>
    <col min="15858" max="15858" width="2.5" style="5" customWidth="1"/>
    <col min="15859" max="15859" width="13" style="5" customWidth="1"/>
    <col min="15860" max="15860" width="23.5" style="5" customWidth="1"/>
    <col min="15861" max="15861" width="2.83203125" style="5" customWidth="1"/>
    <col min="15862" max="16109" width="12" style="5"/>
    <col min="16110" max="16110" width="1.5" style="5" customWidth="1"/>
    <col min="16111" max="16111" width="11.6640625" style="5" customWidth="1"/>
    <col min="16112" max="16112" width="12" style="5" customWidth="1"/>
    <col min="16113" max="16113" width="53.5" style="5" customWidth="1"/>
    <col min="16114" max="16114" width="2.5" style="5" customWidth="1"/>
    <col min="16115" max="16115" width="13" style="5" customWidth="1"/>
    <col min="16116" max="16116" width="23.5" style="5" customWidth="1"/>
    <col min="16117" max="16117" width="2.83203125" style="5" customWidth="1"/>
    <col min="16118" max="16384" width="12" style="5"/>
  </cols>
  <sheetData>
    <row r="1" spans="1:7" s="134" customFormat="1" ht="68.099999999999994" customHeight="1" x14ac:dyDescent="0.2">
      <c r="A1" s="298"/>
      <c r="B1" s="299"/>
      <c r="C1" s="300"/>
      <c r="D1" s="300"/>
      <c r="E1" s="479" t="s">
        <v>196</v>
      </c>
      <c r="F1" s="479"/>
      <c r="G1" s="301"/>
    </row>
    <row r="2" spans="1:7" s="297" customFormat="1" ht="30.75" customHeight="1" x14ac:dyDescent="0.2">
      <c r="A2" s="302"/>
      <c r="B2" s="483" t="s">
        <v>197</v>
      </c>
      <c r="C2" s="484"/>
      <c r="D2" s="296"/>
      <c r="E2" s="485" t="s">
        <v>192</v>
      </c>
      <c r="F2" s="485"/>
      <c r="G2" s="303"/>
    </row>
    <row r="3" spans="1:7" s="297" customFormat="1" ht="38.25" customHeight="1" x14ac:dyDescent="0.2">
      <c r="A3" s="302"/>
      <c r="B3" s="486" t="s">
        <v>194</v>
      </c>
      <c r="C3" s="486"/>
      <c r="D3" s="304"/>
      <c r="E3" s="327" t="s">
        <v>57</v>
      </c>
      <c r="F3" s="327" t="s">
        <v>195</v>
      </c>
      <c r="G3" s="303"/>
    </row>
    <row r="4" spans="1:7" s="137" customFormat="1" ht="35.25" customHeight="1" x14ac:dyDescent="0.2">
      <c r="A4" s="305"/>
      <c r="B4" s="312" t="s">
        <v>153</v>
      </c>
      <c r="C4" s="313" t="s">
        <v>154</v>
      </c>
      <c r="D4" s="135"/>
      <c r="E4" s="314">
        <f>+'  A   I   T   A   N   A  '!O25</f>
        <v>0</v>
      </c>
      <c r="F4" s="315">
        <f>+'  A   I   T   A   N   A  '!P25</f>
        <v>0</v>
      </c>
      <c r="G4" s="306"/>
    </row>
    <row r="5" spans="1:7" s="137" customFormat="1" ht="18" customHeight="1" x14ac:dyDescent="0.2">
      <c r="A5" s="305"/>
      <c r="B5" s="480" t="s">
        <v>167</v>
      </c>
      <c r="C5" s="316" t="s">
        <v>155</v>
      </c>
      <c r="D5" s="135"/>
      <c r="E5" s="138">
        <f>SUM(' P L A T O  P R E M I U M  '!M4:M12)</f>
        <v>0</v>
      </c>
      <c r="F5" s="139">
        <f>SUM(' P L A T O  P R E M I U M  '!N4:N12)</f>
        <v>0</v>
      </c>
      <c r="G5" s="306"/>
    </row>
    <row r="6" spans="1:7" s="137" customFormat="1" ht="18" customHeight="1" x14ac:dyDescent="0.2">
      <c r="A6" s="305"/>
      <c r="B6" s="481"/>
      <c r="C6" s="311" t="s">
        <v>156</v>
      </c>
      <c r="D6" s="135"/>
      <c r="E6" s="317">
        <f>SUM(' P L A T O  P R E M I U M  '!M14:M22)</f>
        <v>0</v>
      </c>
      <c r="F6" s="318">
        <f>SUM(' P L A T O  P R E M I U M  '!N14:N22)</f>
        <v>0</v>
      </c>
      <c r="G6" s="306"/>
    </row>
    <row r="7" spans="1:7" s="137" customFormat="1" ht="18" customHeight="1" x14ac:dyDescent="0.2">
      <c r="A7" s="305"/>
      <c r="B7" s="480" t="s">
        <v>170</v>
      </c>
      <c r="C7" s="316" t="s">
        <v>157</v>
      </c>
      <c r="D7" s="135"/>
      <c r="E7" s="138">
        <f>SUM(' T E R M O F O R M A D A '!M4:M16)</f>
        <v>0</v>
      </c>
      <c r="F7" s="139">
        <f>SUM(' T E R M O F O R M A D A '!N4:N16)</f>
        <v>0</v>
      </c>
      <c r="G7" s="306"/>
    </row>
    <row r="8" spans="1:7" s="137" customFormat="1" ht="18" customHeight="1" x14ac:dyDescent="0.2">
      <c r="A8" s="305"/>
      <c r="B8" s="481"/>
      <c r="C8" s="311" t="s">
        <v>158</v>
      </c>
      <c r="D8" s="135"/>
      <c r="E8" s="317">
        <f>SUM(' T E R M O F O R M A D A '!M17:M33)</f>
        <v>0</v>
      </c>
      <c r="F8" s="318">
        <f>SUM(' T E R M O F O R M A D A '!N17:N33)</f>
        <v>0</v>
      </c>
      <c r="G8" s="306"/>
    </row>
    <row r="9" spans="1:7" s="137" customFormat="1" ht="18" customHeight="1" x14ac:dyDescent="0.2">
      <c r="A9" s="305"/>
      <c r="B9" s="482" t="s">
        <v>191</v>
      </c>
      <c r="C9" s="140" t="s">
        <v>159</v>
      </c>
      <c r="D9" s="135"/>
      <c r="E9" s="138">
        <f>+'  D  I  S  C  O  S  '!M16</f>
        <v>0</v>
      </c>
      <c r="F9" s="139">
        <f>+'  D  I  S  C  O  S  '!N16</f>
        <v>0</v>
      </c>
      <c r="G9" s="306"/>
    </row>
    <row r="10" spans="1:7" s="137" customFormat="1" ht="18" customHeight="1" x14ac:dyDescent="0.2">
      <c r="A10" s="305"/>
      <c r="B10" s="481"/>
      <c r="C10" s="311" t="s">
        <v>160</v>
      </c>
      <c r="D10" s="135"/>
      <c r="E10" s="317">
        <f>+'  D  I  S  C  O  S  '!M35</f>
        <v>0</v>
      </c>
      <c r="F10" s="318">
        <f>+'  D  I  S  C  O  S  '!N35</f>
        <v>0</v>
      </c>
      <c r="G10" s="306"/>
    </row>
    <row r="11" spans="1:7" s="137" customFormat="1" ht="18" customHeight="1" x14ac:dyDescent="0.2">
      <c r="A11" s="305"/>
      <c r="B11" s="135"/>
      <c r="C11" s="135"/>
      <c r="D11" s="136"/>
      <c r="E11" s="138">
        <f>SUM(E4:E10)</f>
        <v>0</v>
      </c>
      <c r="F11" s="141">
        <f>SUM(F4:F10)</f>
        <v>0</v>
      </c>
      <c r="G11" s="306"/>
    </row>
    <row r="12" spans="1:7" s="137" customFormat="1" ht="18" customHeight="1" x14ac:dyDescent="0.2">
      <c r="A12" s="305"/>
      <c r="B12" s="307" t="s">
        <v>161</v>
      </c>
      <c r="C12" s="307"/>
      <c r="D12" s="135"/>
      <c r="E12" s="319" t="s">
        <v>82</v>
      </c>
      <c r="F12" s="320">
        <f>F11*21%</f>
        <v>0</v>
      </c>
      <c r="G12" s="306"/>
    </row>
    <row r="13" spans="1:7" s="137" customFormat="1" ht="18" customHeight="1" x14ac:dyDescent="0.2">
      <c r="A13" s="305"/>
      <c r="B13" s="307"/>
      <c r="C13" s="307"/>
      <c r="D13" s="135"/>
      <c r="E13" s="142" t="s">
        <v>60</v>
      </c>
      <c r="F13" s="143">
        <f>SUM(F11:F12)</f>
        <v>0</v>
      </c>
      <c r="G13" s="306"/>
    </row>
    <row r="14" spans="1:7" s="137" customFormat="1" ht="11.25" customHeight="1" x14ac:dyDescent="0.2">
      <c r="A14" s="305"/>
      <c r="B14" s="135"/>
      <c r="C14" s="135"/>
      <c r="D14" s="135"/>
      <c r="E14" s="135"/>
      <c r="F14" s="135"/>
      <c r="G14" s="306"/>
    </row>
    <row r="15" spans="1:7" s="137" customFormat="1" ht="18" customHeight="1" x14ac:dyDescent="0.2">
      <c r="A15" s="305"/>
      <c r="B15" s="321">
        <f ca="1">TODAY()</f>
        <v>45419</v>
      </c>
      <c r="C15" s="478" t="s">
        <v>193</v>
      </c>
      <c r="D15" s="135"/>
      <c r="E15" s="144" t="s">
        <v>90</v>
      </c>
      <c r="F15" s="145">
        <f>F11*10.5%</f>
        <v>0</v>
      </c>
      <c r="G15" s="306"/>
    </row>
    <row r="16" spans="1:7" s="137" customFormat="1" ht="18" customHeight="1" x14ac:dyDescent="0.2">
      <c r="A16" s="305"/>
      <c r="B16" s="322" t="s">
        <v>91</v>
      </c>
      <c r="C16" s="478"/>
      <c r="D16" s="135"/>
      <c r="E16" s="146" t="s">
        <v>60</v>
      </c>
      <c r="F16" s="147">
        <f>F11+F15</f>
        <v>0</v>
      </c>
      <c r="G16" s="306"/>
    </row>
    <row r="17" spans="1:7" s="137" customFormat="1" ht="15.75" x14ac:dyDescent="0.2">
      <c r="A17" s="305"/>
      <c r="B17" s="135"/>
      <c r="C17" s="135"/>
      <c r="D17" s="135"/>
      <c r="E17" s="135"/>
      <c r="F17" s="135"/>
      <c r="G17" s="306"/>
    </row>
    <row r="18" spans="1:7" ht="15" thickBot="1" x14ac:dyDescent="0.25">
      <c r="A18" s="308"/>
      <c r="B18" s="309"/>
      <c r="C18" s="309"/>
      <c r="D18" s="309"/>
      <c r="E18" s="309"/>
      <c r="F18" s="309"/>
      <c r="G18" s="310"/>
    </row>
  </sheetData>
  <sheetProtection algorithmName="SHA-512" hashValue="lzFlFhA1M/FuGCRqV3H9st85ITkFzkxF+NSWkGYx7A5zQbj54hZKhRamU/SZIHWtaJMZ1g71gmt856qhjDdhdQ==" saltValue="qgdAl6ZNcWEhctdqY9Jc5w==" spinCount="100000" sheet="1" objects="1" scenarios="1"/>
  <mergeCells count="8">
    <mergeCell ref="C15:C16"/>
    <mergeCell ref="E1:F1"/>
    <mergeCell ref="B7:B8"/>
    <mergeCell ref="B5:B6"/>
    <mergeCell ref="B9:B10"/>
    <mergeCell ref="B2:C2"/>
    <mergeCell ref="E2:F2"/>
    <mergeCell ref="B3:C3"/>
  </mergeCells>
  <conditionalFormatting sqref="E4:F10">
    <cfRule type="cellIs" dxfId="0" priority="3" operator="equal">
      <formula>0</formula>
    </cfRule>
  </conditionalFormatting>
  <printOptions horizontalCentered="1" verticalCentered="1"/>
  <pageMargins left="0.35433070866141736" right="0.19685039370078741" top="0.51181102362204722" bottom="0.55118110236220474" header="0.31496062992125984" footer="0.31496062992125984"/>
  <pageSetup paperSize="9" orientation="landscape" horizontalDpi="1200" verticalDpi="1200" r:id="rId1"/>
  <headerFooter>
    <oddHeader>&amp;A</oddHead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  A   I   T   A   N   A  </vt:lpstr>
      <vt:lpstr> P L A T O  P R E M I U M  </vt:lpstr>
      <vt:lpstr> T E R M O F O R M A D A </vt:lpstr>
      <vt:lpstr>  D  I  S  C  O  S  </vt:lpstr>
      <vt:lpstr> S I N T E S I S </vt:lpstr>
      <vt:lpstr>'  A   I   T   A   N   A  '!Área_de_impresión</vt:lpstr>
      <vt:lpstr>'  D  I  S  C  O  S  '!Área_de_impresión</vt:lpstr>
      <vt:lpstr>' P L A T O  P R E M I U M  '!Área_de_impresión</vt:lpstr>
      <vt:lpstr>' S I N T E S I S '!Área_de_impresión</vt:lpstr>
      <vt:lpstr>' T E R M O F O R M A D A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GRAN DISTRIBUIDOR</dc:title>
  <dc:subject>2021-01</dc:subject>
  <dc:creator>Gabriel Baron</dc:creator>
  <dc:description>PRECIOS DE PRODUCTOS AITANA &amp; KUNÉ</dc:description>
  <cp:lastModifiedBy>Office365</cp:lastModifiedBy>
  <cp:lastPrinted>2024-05-07T22:47:50Z</cp:lastPrinted>
  <dcterms:created xsi:type="dcterms:W3CDTF">2018-09-04T15:38:42Z</dcterms:created>
  <dcterms:modified xsi:type="dcterms:W3CDTF">2024-05-07T23:51:30Z</dcterms:modified>
</cp:coreProperties>
</file>